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cuments\Jennifer\"/>
    </mc:Choice>
  </mc:AlternateContent>
  <xr:revisionPtr revIDLastSave="0" documentId="8_{5EAEB49B-6287-48F9-9899-807AC0FDDE2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General " sheetId="2" r:id="rId1"/>
    <sheet name="Spec Rev &amp; Enterprise Funds" sheetId="3" r:id="rId2"/>
  </sheets>
  <externalReferences>
    <externalReference r:id="rId3"/>
  </externalReferences>
  <definedNames>
    <definedName name="_xlnm.Print_Area" localSheetId="0">'General '!$A$1:$F$123</definedName>
    <definedName name="_xlnm.Print_Area" localSheetId="1">'Spec Rev &amp; Enterprise Funds'!$A$1:$D$282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2" l="1"/>
  <c r="B244" i="3" l="1"/>
  <c r="C202" i="3"/>
  <c r="B202" i="3"/>
  <c r="C198" i="3"/>
  <c r="B198" i="3"/>
  <c r="C197" i="3"/>
  <c r="B197" i="3"/>
  <c r="C244" i="3"/>
  <c r="B199" i="3"/>
  <c r="C189" i="3"/>
  <c r="C192" i="3"/>
  <c r="B192" i="3"/>
  <c r="B122" i="2"/>
  <c r="C51" i="2"/>
  <c r="B139" i="3" l="1"/>
  <c r="C30" i="2" l="1"/>
  <c r="B30" i="2"/>
  <c r="B238" i="3" l="1"/>
  <c r="D65" i="3" l="1"/>
  <c r="D41" i="3"/>
  <c r="C74" i="2"/>
  <c r="B17" i="2"/>
  <c r="D241" i="3"/>
  <c r="D217" i="3"/>
  <c r="D175" i="3"/>
  <c r="D160" i="3"/>
  <c r="D152" i="3"/>
  <c r="D139" i="3"/>
  <c r="D130" i="3"/>
  <c r="D114" i="3"/>
  <c r="D90" i="3"/>
  <c r="D80" i="3"/>
  <c r="D55" i="3"/>
  <c r="D34" i="3"/>
  <c r="D11" i="3"/>
  <c r="D21" i="3" l="1"/>
  <c r="D23" i="3" s="1"/>
  <c r="D25" i="3" s="1"/>
  <c r="D162" i="3"/>
  <c r="D164" i="3" s="1"/>
  <c r="D204" i="3"/>
  <c r="D141" i="3"/>
  <c r="D143" i="3" s="1"/>
  <c r="D92" i="3"/>
  <c r="D94" i="3" s="1"/>
  <c r="D67" i="3"/>
  <c r="D69" i="3" s="1"/>
  <c r="D229" i="3"/>
  <c r="D268" i="3"/>
  <c r="D189" i="3"/>
  <c r="D191" i="3" s="1"/>
  <c r="D193" i="3" s="1"/>
  <c r="D104" i="3"/>
  <c r="D116" i="3" s="1"/>
  <c r="D118" i="3" s="1"/>
  <c r="D255" i="3"/>
  <c r="D43" i="3"/>
  <c r="D45" i="3" s="1"/>
  <c r="D243" i="3" l="1"/>
  <c r="D270" i="3"/>
  <c r="D272" i="3" s="1"/>
  <c r="D245" i="3" l="1"/>
  <c r="C254" i="3" l="1"/>
  <c r="B254" i="3"/>
  <c r="C240" i="3"/>
  <c r="C239" i="3"/>
  <c r="B240" i="3"/>
  <c r="B239" i="3"/>
  <c r="C215" i="3"/>
  <c r="B215" i="3"/>
  <c r="C228" i="3"/>
  <c r="C227" i="3"/>
  <c r="B228" i="3"/>
  <c r="B227" i="3"/>
  <c r="B229" i="3" s="1"/>
  <c r="C158" i="3"/>
  <c r="C157" i="3"/>
  <c r="C156" i="3"/>
  <c r="C155" i="3"/>
  <c r="B158" i="3"/>
  <c r="B157" i="3"/>
  <c r="B156" i="3"/>
  <c r="B155" i="3"/>
  <c r="C151" i="3"/>
  <c r="C150" i="3"/>
  <c r="C149" i="3"/>
  <c r="B151" i="3"/>
  <c r="B150" i="3"/>
  <c r="B149" i="3"/>
  <c r="C129" i="3"/>
  <c r="C127" i="3"/>
  <c r="B129" i="3"/>
  <c r="B127" i="3"/>
  <c r="B130" i="3" s="1"/>
  <c r="B114" i="3"/>
  <c r="F114" i="3" s="1"/>
  <c r="C75" i="3"/>
  <c r="B75" i="3"/>
  <c r="C33" i="3"/>
  <c r="C32" i="3"/>
  <c r="C30" i="3"/>
  <c r="B33" i="3"/>
  <c r="B32" i="3"/>
  <c r="B30" i="3"/>
  <c r="C8" i="3"/>
  <c r="C7" i="3"/>
  <c r="B8" i="3"/>
  <c r="B7" i="3"/>
  <c r="C37" i="2"/>
  <c r="C35" i="2"/>
  <c r="C34" i="2"/>
  <c r="B37" i="2"/>
  <c r="B35" i="2"/>
  <c r="B34" i="2"/>
  <c r="B83" i="2"/>
  <c r="B65" i="2"/>
  <c r="C34" i="3" l="1"/>
  <c r="B152" i="3"/>
  <c r="C17" i="2"/>
  <c r="C83" i="2"/>
  <c r="C48" i="2"/>
  <c r="C65" i="2"/>
  <c r="B119" i="2"/>
  <c r="C139" i="3"/>
  <c r="C39" i="2"/>
  <c r="B92" i="2"/>
  <c r="C101" i="2"/>
  <c r="C41" i="3"/>
  <c r="C104" i="3"/>
  <c r="C92" i="2"/>
  <c r="B175" i="3"/>
  <c r="C175" i="3"/>
  <c r="B48" i="2"/>
  <c r="B255" i="3"/>
  <c r="C255" i="3"/>
  <c r="B56" i="2"/>
  <c r="C56" i="2"/>
  <c r="B110" i="2"/>
  <c r="C130" i="3"/>
  <c r="B39" i="2"/>
  <c r="B121" i="2" s="1"/>
  <c r="B74" i="2"/>
  <c r="B101" i="2"/>
  <c r="C110" i="2"/>
  <c r="C119" i="2"/>
  <c r="C152" i="3"/>
  <c r="C217" i="3"/>
  <c r="B204" i="3"/>
  <c r="C241" i="3"/>
  <c r="C268" i="3"/>
  <c r="C114" i="3"/>
  <c r="G114" i="3" s="1"/>
  <c r="B104" i="3"/>
  <c r="B189" i="3"/>
  <c r="B217" i="3"/>
  <c r="C229" i="3"/>
  <c r="C204" i="3"/>
  <c r="B241" i="3"/>
  <c r="B268" i="3"/>
  <c r="C21" i="3"/>
  <c r="B160" i="3"/>
  <c r="C160" i="3"/>
  <c r="B21" i="3"/>
  <c r="B41" i="3"/>
  <c r="B34" i="3"/>
  <c r="C11" i="3"/>
  <c r="C65" i="3"/>
  <c r="C55" i="3"/>
  <c r="C90" i="3"/>
  <c r="C80" i="3"/>
  <c r="B11" i="3"/>
  <c r="B65" i="3"/>
  <c r="B55" i="3"/>
  <c r="B90" i="3"/>
  <c r="B80" i="3"/>
  <c r="E229" i="3" l="1"/>
  <c r="C67" i="3"/>
  <c r="C69" i="3" s="1"/>
  <c r="B123" i="2"/>
  <c r="B23" i="3"/>
  <c r="C43" i="3"/>
  <c r="C45" i="3" s="1"/>
  <c r="B162" i="3"/>
  <c r="B164" i="3" s="1"/>
  <c r="B116" i="3"/>
  <c r="B118" i="3" s="1"/>
  <c r="C121" i="2"/>
  <c r="C123" i="2" s="1"/>
  <c r="C116" i="3"/>
  <c r="C118" i="3" s="1"/>
  <c r="C270" i="3"/>
  <c r="C272" i="3" s="1"/>
  <c r="B270" i="3"/>
  <c r="B272" i="3" s="1"/>
  <c r="B243" i="3"/>
  <c r="B245" i="3" s="1"/>
  <c r="C243" i="3"/>
  <c r="B191" i="3"/>
  <c r="B141" i="3"/>
  <c r="B143" i="3" s="1"/>
  <c r="C92" i="3"/>
  <c r="C94" i="3" s="1"/>
  <c r="C23" i="3"/>
  <c r="C25" i="3" s="1"/>
  <c r="C162" i="3"/>
  <c r="C164" i="3" s="1"/>
  <c r="C191" i="3"/>
  <c r="C193" i="3" s="1"/>
  <c r="C141" i="3"/>
  <c r="C143" i="3" s="1"/>
  <c r="B92" i="3"/>
  <c r="B94" i="3" s="1"/>
  <c r="B67" i="3"/>
  <c r="B69" i="3" s="1"/>
  <c r="B43" i="3"/>
  <c r="B45" i="3" s="1"/>
  <c r="C245" i="3" l="1"/>
  <c r="B193" i="3"/>
  <c r="B25" i="3"/>
</calcChain>
</file>

<file path=xl/sharedStrings.xml><?xml version="1.0" encoding="utf-8"?>
<sst xmlns="http://schemas.openxmlformats.org/spreadsheetml/2006/main" count="360" uniqueCount="91">
  <si>
    <t xml:space="preserve">General </t>
  </si>
  <si>
    <t>Fees and Services</t>
  </si>
  <si>
    <t>Other Expenses</t>
  </si>
  <si>
    <t>Contract Labor</t>
  </si>
  <si>
    <t>Capital Outlay</t>
  </si>
  <si>
    <t>Budget</t>
  </si>
  <si>
    <t>6 Months</t>
  </si>
  <si>
    <t>Grant Revenue</t>
  </si>
  <si>
    <t>Interest Revenue</t>
  </si>
  <si>
    <t>Sales Proceeds</t>
  </si>
  <si>
    <t>Capital Lease Financing</t>
  </si>
  <si>
    <t>Miscellaneous</t>
  </si>
  <si>
    <t>Expenditures</t>
  </si>
  <si>
    <t>Administration</t>
  </si>
  <si>
    <t>Salaries &amp;  Benefits</t>
  </si>
  <si>
    <t>Refuse Collection</t>
  </si>
  <si>
    <t xml:space="preserve">Supplies and Materials </t>
  </si>
  <si>
    <t>Repairs and Maintenance</t>
  </si>
  <si>
    <t xml:space="preserve">Total </t>
  </si>
  <si>
    <t>Revenues</t>
  </si>
  <si>
    <t>City Collector</t>
  </si>
  <si>
    <t>Commissions &amp; Taxes</t>
  </si>
  <si>
    <t>Supplies and Materials</t>
  </si>
  <si>
    <t>Police Department</t>
  </si>
  <si>
    <t>Salaries &amp; Benefits</t>
  </si>
  <si>
    <t>Emergency Preparedness</t>
  </si>
  <si>
    <t>Mechanic Shop</t>
  </si>
  <si>
    <t xml:space="preserve">Animal Control </t>
  </si>
  <si>
    <t>Property Mgmt</t>
  </si>
  <si>
    <t>Code Enforcement</t>
  </si>
  <si>
    <t xml:space="preserve">Inventory Control </t>
  </si>
  <si>
    <t>Municipal Court</t>
  </si>
  <si>
    <t>Grounds and Maintenance</t>
  </si>
  <si>
    <t>Beginning Fund Balance</t>
  </si>
  <si>
    <t>SPECIAL REVENUE FUNDS</t>
  </si>
  <si>
    <t>Street Fund</t>
  </si>
  <si>
    <t>Fines and forfeitures</t>
  </si>
  <si>
    <t>Licenses and permits</t>
  </si>
  <si>
    <t>Transfers In</t>
  </si>
  <si>
    <t>Debt Service</t>
  </si>
  <si>
    <t xml:space="preserve">Other Expenses </t>
  </si>
  <si>
    <t>Net Change in Fund Balance</t>
  </si>
  <si>
    <t>Ending Fund Balance</t>
  </si>
  <si>
    <t>Transportation Trust Fund</t>
  </si>
  <si>
    <t>NonProperty Taxes</t>
  </si>
  <si>
    <t>Pool Fund</t>
  </si>
  <si>
    <t>Donations &amp; contributions</t>
  </si>
  <si>
    <t>Total</t>
  </si>
  <si>
    <t>Park and Recreation Fund</t>
  </si>
  <si>
    <t>Airport Fund</t>
  </si>
  <si>
    <t>Convention and Visitors Center</t>
  </si>
  <si>
    <t>Fees and services</t>
  </si>
  <si>
    <t>Interest Income</t>
  </si>
  <si>
    <t>Capital Improvement Tax Fund</t>
  </si>
  <si>
    <t>PROPRIETARY FUNDS:</t>
  </si>
  <si>
    <t>Electric Funds</t>
  </si>
  <si>
    <t>Current user charges</t>
  </si>
  <si>
    <t>Penalty Revenue</t>
  </si>
  <si>
    <t>Transfers Out</t>
  </si>
  <si>
    <t>Depreciation Expense</t>
  </si>
  <si>
    <t>Interest Expense</t>
  </si>
  <si>
    <t>Waterworks Fund</t>
  </si>
  <si>
    <t>Discounts earned</t>
  </si>
  <si>
    <t>Operating transfers in</t>
  </si>
  <si>
    <t>Water Department</t>
  </si>
  <si>
    <t>Gains/(Losses) on disposals</t>
  </si>
  <si>
    <t>Operating transfers out</t>
  </si>
  <si>
    <t>Treatment Plant</t>
  </si>
  <si>
    <t>Sewer Department</t>
  </si>
  <si>
    <t>Natural Gas Fund</t>
  </si>
  <si>
    <t xml:space="preserve"> </t>
  </si>
  <si>
    <t xml:space="preserve">Ending Fund Balance </t>
  </si>
  <si>
    <t>Net Income</t>
  </si>
  <si>
    <t>Beginning Net Position</t>
  </si>
  <si>
    <t>Ending Net Position</t>
  </si>
  <si>
    <t>STATEMENT OF DEBT</t>
  </si>
  <si>
    <t>LONG TERM DEBT:</t>
  </si>
  <si>
    <t>ENTERPRISE FUNDS</t>
  </si>
  <si>
    <t xml:space="preserve">   DNR LOAN PAYABLE </t>
  </si>
  <si>
    <t>GENERAL FUND</t>
  </si>
  <si>
    <t xml:space="preserve">TOTAL </t>
  </si>
  <si>
    <t>12 Months</t>
  </si>
  <si>
    <t>Repairs &amp; Maintenance</t>
  </si>
  <si>
    <t>Cost of Utilities</t>
  </si>
  <si>
    <t>Gain/Loss Disposal</t>
  </si>
  <si>
    <t>CITY OF CUBA, MO</t>
  </si>
  <si>
    <t>Real Estate/Capital</t>
  </si>
  <si>
    <t>Amortization Expense</t>
  </si>
  <si>
    <t>FOR THE 6 MONTH  PERIOD ENDING DECEMBER 31, 2024</t>
  </si>
  <si>
    <t>FISCAL 6/25 - CALENDAR 12/2024</t>
  </si>
  <si>
    <t>Grant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</si>
</sst>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1" fontId="1" fillId="0" borderId="0" xfId="0" applyNumberFormat="1" applyFont="1"/>
    <xf numFmtId="0" fontId="2" fillId="0" borderId="0" xfId="0" applyFont="1" applyAlignment="1">
      <alignment horizontal="right"/>
    </xf>
    <xf numFmtId="41" fontId="2" fillId="0" borderId="0" xfId="0" applyNumberFormat="1" applyFont="1"/>
    <xf numFmtId="41" fontId="5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6" fillId="0" borderId="0" xfId="0" applyFont="1" applyFill="1"/>
    <xf numFmtId="41" fontId="1" fillId="0" borderId="0" xfId="0" applyNumberFormat="1" applyFont="1" applyFill="1"/>
    <xf numFmtId="0" fontId="2" fillId="0" borderId="0" xfId="0" applyFont="1" applyFill="1" applyAlignment="1">
      <alignment horizontal="right"/>
    </xf>
    <xf numFmtId="41" fontId="2" fillId="0" borderId="0" xfId="0" applyNumberFormat="1" applyFont="1" applyFill="1"/>
    <xf numFmtId="0" fontId="4" fillId="0" borderId="0" xfId="0" applyFont="1" applyFill="1"/>
    <xf numFmtId="41" fontId="5" fillId="0" borderId="0" xfId="0" applyNumberFormat="1" applyFont="1" applyFill="1"/>
    <xf numFmtId="43" fontId="1" fillId="0" borderId="0" xfId="0" applyNumberFormat="1" applyFont="1" applyFill="1"/>
    <xf numFmtId="41" fontId="4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nt.xlsBUDGET123024.xlsx" TargetMode="External"/><Relationship Id="rId1" Type="http://schemas.openxmlformats.org/officeDocument/2006/relationships/externalLinkPath" Target="file:///F:\print.xlsBUDGET123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nt.xlsBUDGET"/>
      <sheetName val="GEN REV"/>
      <sheetName val="GEN EXP"/>
      <sheetName val="Streets "/>
      <sheetName val="Pool"/>
      <sheetName val="Parks"/>
      <sheetName val="Airport"/>
      <sheetName val="NG"/>
      <sheetName val="Tourism"/>
      <sheetName val="Cap Impr"/>
    </sheetNames>
    <sheetDataSet>
      <sheetData sheetId="0">
        <row r="201">
          <cell r="D201">
            <v>195000.83</v>
          </cell>
        </row>
      </sheetData>
      <sheetData sheetId="1"/>
      <sheetData sheetId="2"/>
      <sheetData sheetId="3"/>
      <sheetData sheetId="4"/>
      <sheetData sheetId="5"/>
      <sheetData sheetId="6">
        <row r="42">
          <cell r="D42">
            <v>43735.74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123"/>
  <sheetViews>
    <sheetView topLeftCell="A82" zoomScaleNormal="100" workbookViewId="0">
      <selection activeCell="Z66" sqref="Z66"/>
    </sheetView>
  </sheetViews>
  <sheetFormatPr defaultColWidth="8.6640625" defaultRowHeight="13.8" x14ac:dyDescent="0.3"/>
  <cols>
    <col min="1" max="1" width="27.6640625" style="1" customWidth="1"/>
    <col min="2" max="2" width="11.33203125" style="1" customWidth="1"/>
    <col min="3" max="3" width="10.5546875" style="1" bestFit="1" customWidth="1"/>
    <col min="4" max="4" width="8.6640625" style="1"/>
    <col min="5" max="5" width="10.5546875" style="1" bestFit="1" customWidth="1"/>
    <col min="6" max="16384" width="8.6640625" style="1"/>
  </cols>
  <sheetData>
    <row r="1" spans="1:11" x14ac:dyDescent="0.3">
      <c r="B1" s="9"/>
      <c r="C1" s="9"/>
    </row>
    <row r="2" spans="1:11" x14ac:dyDescent="0.3">
      <c r="A2" s="2" t="s">
        <v>85</v>
      </c>
      <c r="B2" s="9"/>
      <c r="C2" s="9"/>
    </row>
    <row r="3" spans="1:11" x14ac:dyDescent="0.3">
      <c r="A3" s="2" t="s">
        <v>88</v>
      </c>
      <c r="C3" s="9"/>
      <c r="K3" s="1">
        <v>74454</v>
      </c>
    </row>
    <row r="6" spans="1:11" x14ac:dyDescent="0.3">
      <c r="A6" s="2" t="s">
        <v>0</v>
      </c>
      <c r="B6" s="3" t="s">
        <v>5</v>
      </c>
      <c r="C6" s="3" t="s">
        <v>6</v>
      </c>
    </row>
    <row r="7" spans="1:11" x14ac:dyDescent="0.3">
      <c r="A7" s="3" t="s">
        <v>19</v>
      </c>
    </row>
    <row r="8" spans="1:11" ht="14.4" x14ac:dyDescent="0.3">
      <c r="A8" s="1" t="s">
        <v>44</v>
      </c>
      <c r="B8" s="10">
        <v>969100</v>
      </c>
      <c r="C8" s="10">
        <v>475565</v>
      </c>
      <c r="E8" s="4"/>
    </row>
    <row r="9" spans="1:11" x14ac:dyDescent="0.3">
      <c r="A9" s="1" t="s">
        <v>36</v>
      </c>
      <c r="B9" s="4">
        <v>38900</v>
      </c>
      <c r="C9" s="4">
        <v>13450.39</v>
      </c>
      <c r="E9" s="4"/>
    </row>
    <row r="10" spans="1:11" x14ac:dyDescent="0.3">
      <c r="A10" s="1" t="s">
        <v>37</v>
      </c>
      <c r="B10" s="4">
        <v>19700</v>
      </c>
      <c r="C10" s="4">
        <v>4454.24</v>
      </c>
      <c r="E10" s="4"/>
    </row>
    <row r="11" spans="1:11" x14ac:dyDescent="0.3">
      <c r="A11" s="1" t="s">
        <v>1</v>
      </c>
      <c r="B11" s="4">
        <v>29100</v>
      </c>
      <c r="C11" s="4">
        <v>10802.79</v>
      </c>
      <c r="E11" s="4"/>
    </row>
    <row r="12" spans="1:11" x14ac:dyDescent="0.3">
      <c r="A12" s="1" t="s">
        <v>7</v>
      </c>
      <c r="B12" s="4">
        <v>1600</v>
      </c>
      <c r="C12" s="4">
        <v>0</v>
      </c>
      <c r="E12" s="4"/>
    </row>
    <row r="13" spans="1:11" x14ac:dyDescent="0.3">
      <c r="A13" s="1" t="s">
        <v>8</v>
      </c>
      <c r="B13" s="4">
        <v>9000</v>
      </c>
      <c r="C13" s="4">
        <v>96641.66</v>
      </c>
      <c r="E13" s="4"/>
    </row>
    <row r="14" spans="1:11" hidden="1" x14ac:dyDescent="0.3">
      <c r="A14" s="1" t="s">
        <v>46</v>
      </c>
      <c r="B14" s="4">
        <v>0</v>
      </c>
      <c r="C14" s="4">
        <v>0</v>
      </c>
      <c r="E14" s="4"/>
    </row>
    <row r="15" spans="1:11" x14ac:dyDescent="0.3">
      <c r="A15" s="1" t="s">
        <v>11</v>
      </c>
      <c r="B15" s="4">
        <v>37000</v>
      </c>
      <c r="C15" s="4">
        <v>20334.89</v>
      </c>
      <c r="E15" s="4"/>
    </row>
    <row r="16" spans="1:11" x14ac:dyDescent="0.3">
      <c r="A16" s="1" t="s">
        <v>38</v>
      </c>
      <c r="B16" s="4">
        <v>2742135</v>
      </c>
      <c r="C16" s="4">
        <v>0</v>
      </c>
      <c r="E16" s="4"/>
    </row>
    <row r="17" spans="1:3" x14ac:dyDescent="0.3">
      <c r="A17" s="5" t="s">
        <v>18</v>
      </c>
      <c r="B17" s="6">
        <f>SUM(B8:B16)</f>
        <v>3846535</v>
      </c>
      <c r="C17" s="6">
        <f>SUM(C8:C16)</f>
        <v>621248.97</v>
      </c>
    </row>
    <row r="18" spans="1:3" x14ac:dyDescent="0.3">
      <c r="A18" s="5"/>
      <c r="B18" s="6"/>
      <c r="C18" s="6"/>
    </row>
    <row r="20" spans="1:3" x14ac:dyDescent="0.3">
      <c r="A20" s="3" t="s">
        <v>12</v>
      </c>
    </row>
    <row r="21" spans="1:3" x14ac:dyDescent="0.3">
      <c r="A21" s="2" t="s">
        <v>13</v>
      </c>
    </row>
    <row r="22" spans="1:3" x14ac:dyDescent="0.3">
      <c r="A22" s="1" t="s">
        <v>14</v>
      </c>
      <c r="B22" s="4">
        <v>462180</v>
      </c>
      <c r="C22" s="4">
        <v>219790.06</v>
      </c>
    </row>
    <row r="23" spans="1:3" x14ac:dyDescent="0.3">
      <c r="A23" s="1" t="s">
        <v>3</v>
      </c>
      <c r="B23" s="4">
        <v>108900</v>
      </c>
      <c r="C23" s="4">
        <v>64648.84</v>
      </c>
    </row>
    <row r="24" spans="1:3" hidden="1" x14ac:dyDescent="0.3">
      <c r="A24" s="1" t="s">
        <v>4</v>
      </c>
      <c r="B24" s="4">
        <v>0</v>
      </c>
      <c r="C24" s="4">
        <v>0</v>
      </c>
    </row>
    <row r="25" spans="1:3" x14ac:dyDescent="0.3">
      <c r="A25" s="1" t="s">
        <v>15</v>
      </c>
      <c r="B25" s="4">
        <v>194700</v>
      </c>
      <c r="C25" s="4">
        <v>109592.61</v>
      </c>
    </row>
    <row r="26" spans="1:3" x14ac:dyDescent="0.3">
      <c r="A26" s="1" t="s">
        <v>16</v>
      </c>
      <c r="B26" s="4">
        <v>9800</v>
      </c>
      <c r="C26" s="4">
        <v>2377.59</v>
      </c>
    </row>
    <row r="27" spans="1:3" x14ac:dyDescent="0.3">
      <c r="A27" s="1" t="s">
        <v>17</v>
      </c>
      <c r="B27" s="4">
        <v>1800</v>
      </c>
      <c r="C27" s="4">
        <v>13488.3</v>
      </c>
    </row>
    <row r="28" spans="1:3" x14ac:dyDescent="0.3">
      <c r="A28" s="1" t="s">
        <v>2</v>
      </c>
      <c r="B28" s="4">
        <v>555747</v>
      </c>
      <c r="C28" s="4">
        <v>39852.26</v>
      </c>
    </row>
    <row r="29" spans="1:3" x14ac:dyDescent="0.3">
      <c r="A29" s="1" t="s">
        <v>86</v>
      </c>
      <c r="B29" s="4">
        <v>111000</v>
      </c>
      <c r="C29" s="4">
        <v>59478.35</v>
      </c>
    </row>
    <row r="30" spans="1:3" x14ac:dyDescent="0.3">
      <c r="A30" s="5" t="s">
        <v>18</v>
      </c>
      <c r="B30" s="6">
        <f>SUM(B22:B29)</f>
        <v>1444127</v>
      </c>
      <c r="C30" s="6">
        <f>SUM(C22:C29)</f>
        <v>509228.01</v>
      </c>
    </row>
    <row r="32" spans="1:3" x14ac:dyDescent="0.3">
      <c r="A32" s="2" t="s">
        <v>20</v>
      </c>
    </row>
    <row r="33" spans="1:5" x14ac:dyDescent="0.3">
      <c r="A33" s="1" t="s">
        <v>21</v>
      </c>
      <c r="B33" s="4">
        <v>16500</v>
      </c>
      <c r="C33" s="4">
        <v>1811.76</v>
      </c>
    </row>
    <row r="34" spans="1:5" hidden="1" x14ac:dyDescent="0.3">
      <c r="A34" s="1" t="s">
        <v>3</v>
      </c>
      <c r="B34" s="4">
        <f>0</f>
        <v>0</v>
      </c>
      <c r="C34" s="4">
        <f>0</f>
        <v>0</v>
      </c>
    </row>
    <row r="35" spans="1:5" hidden="1" x14ac:dyDescent="0.3">
      <c r="A35" s="1" t="s">
        <v>4</v>
      </c>
      <c r="B35" s="4">
        <f>0</f>
        <v>0</v>
      </c>
      <c r="C35" s="4">
        <f>0</f>
        <v>0</v>
      </c>
    </row>
    <row r="36" spans="1:5" x14ac:dyDescent="0.3">
      <c r="A36" s="1" t="s">
        <v>22</v>
      </c>
      <c r="B36" s="4">
        <v>600</v>
      </c>
      <c r="C36" s="4">
        <v>6.5</v>
      </c>
    </row>
    <row r="37" spans="1:5" x14ac:dyDescent="0.3">
      <c r="A37" s="1" t="s">
        <v>17</v>
      </c>
      <c r="B37" s="4">
        <f>0</f>
        <v>0</v>
      </c>
      <c r="C37" s="4">
        <f>0</f>
        <v>0</v>
      </c>
    </row>
    <row r="38" spans="1:5" x14ac:dyDescent="0.3">
      <c r="A38" s="1" t="s">
        <v>2</v>
      </c>
      <c r="B38" s="4">
        <v>600</v>
      </c>
      <c r="C38" s="4">
        <v>150</v>
      </c>
    </row>
    <row r="39" spans="1:5" x14ac:dyDescent="0.3">
      <c r="A39" s="5" t="s">
        <v>18</v>
      </c>
      <c r="B39" s="6">
        <f>SUM(B33:B38)</f>
        <v>17700</v>
      </c>
      <c r="C39" s="6">
        <f>SUM(C33:C38)</f>
        <v>1968.26</v>
      </c>
    </row>
    <row r="41" spans="1:5" x14ac:dyDescent="0.3">
      <c r="A41" s="2" t="s">
        <v>23</v>
      </c>
    </row>
    <row r="42" spans="1:5" x14ac:dyDescent="0.3">
      <c r="A42" s="1" t="s">
        <v>24</v>
      </c>
      <c r="B42" s="4">
        <v>1274190</v>
      </c>
      <c r="C42" s="4">
        <v>628607.82999999996</v>
      </c>
      <c r="E42" s="11"/>
    </row>
    <row r="43" spans="1:5" x14ac:dyDescent="0.3">
      <c r="A43" s="1" t="s">
        <v>3</v>
      </c>
      <c r="B43" s="4">
        <v>98300</v>
      </c>
      <c r="C43" s="4">
        <v>40499.29</v>
      </c>
    </row>
    <row r="44" spans="1:5" x14ac:dyDescent="0.3">
      <c r="A44" s="1" t="s">
        <v>4</v>
      </c>
      <c r="B44" s="4">
        <v>172635</v>
      </c>
      <c r="C44" s="4">
        <v>85470.58</v>
      </c>
    </row>
    <row r="45" spans="1:5" x14ac:dyDescent="0.3">
      <c r="A45" s="1" t="s">
        <v>22</v>
      </c>
      <c r="B45" s="4">
        <v>31900</v>
      </c>
      <c r="C45" s="4">
        <v>5470.25</v>
      </c>
    </row>
    <row r="46" spans="1:5" x14ac:dyDescent="0.3">
      <c r="A46" s="1" t="s">
        <v>82</v>
      </c>
      <c r="B46" s="4">
        <v>30000</v>
      </c>
      <c r="C46" s="4">
        <v>14341.23</v>
      </c>
    </row>
    <row r="47" spans="1:5" x14ac:dyDescent="0.3">
      <c r="A47" s="1" t="s">
        <v>2</v>
      </c>
      <c r="B47" s="4">
        <v>68700</v>
      </c>
      <c r="C47" s="4">
        <v>30841.73</v>
      </c>
    </row>
    <row r="48" spans="1:5" x14ac:dyDescent="0.3">
      <c r="A48" s="5" t="s">
        <v>18</v>
      </c>
      <c r="B48" s="6">
        <f>SUM(B42:B47)</f>
        <v>1675725</v>
      </c>
      <c r="C48" s="6">
        <f>SUM(C42:C47)</f>
        <v>805230.90999999992</v>
      </c>
    </row>
    <row r="49" spans="1:3" x14ac:dyDescent="0.3">
      <c r="A49" s="5"/>
      <c r="B49" s="6"/>
      <c r="C49" s="6"/>
    </row>
    <row r="50" spans="1:3" x14ac:dyDescent="0.3">
      <c r="A50" s="2" t="s">
        <v>25</v>
      </c>
    </row>
    <row r="51" spans="1:3" x14ac:dyDescent="0.3">
      <c r="A51" s="1" t="s">
        <v>24</v>
      </c>
      <c r="B51" s="4">
        <v>12920</v>
      </c>
      <c r="C51" s="4">
        <f>4153.86+317.69</f>
        <v>4471.5499999999993</v>
      </c>
    </row>
    <row r="52" spans="1:3" x14ac:dyDescent="0.3">
      <c r="A52" s="1" t="s">
        <v>3</v>
      </c>
      <c r="B52" s="4">
        <v>1800</v>
      </c>
      <c r="C52" s="4">
        <v>0</v>
      </c>
    </row>
    <row r="53" spans="1:3" hidden="1" x14ac:dyDescent="0.3">
      <c r="A53" s="1" t="s">
        <v>4</v>
      </c>
      <c r="B53" s="4">
        <v>0</v>
      </c>
      <c r="C53" s="4">
        <v>0</v>
      </c>
    </row>
    <row r="54" spans="1:3" x14ac:dyDescent="0.3">
      <c r="A54" s="1" t="s">
        <v>82</v>
      </c>
      <c r="B54" s="4">
        <v>0</v>
      </c>
      <c r="C54" s="4">
        <v>0</v>
      </c>
    </row>
    <row r="55" spans="1:3" x14ac:dyDescent="0.3">
      <c r="A55" s="1" t="s">
        <v>2</v>
      </c>
      <c r="B55" s="4">
        <v>900</v>
      </c>
      <c r="C55" s="1">
        <v>508.42</v>
      </c>
    </row>
    <row r="56" spans="1:3" x14ac:dyDescent="0.3">
      <c r="A56" s="5" t="s">
        <v>18</v>
      </c>
      <c r="B56" s="6">
        <f>SUM(B51:B55)</f>
        <v>15620</v>
      </c>
      <c r="C56" s="6">
        <f>SUM(C51:C55)</f>
        <v>4979.9699999999993</v>
      </c>
    </row>
    <row r="57" spans="1:3" ht="12.6" customHeight="1" x14ac:dyDescent="0.3"/>
    <row r="58" spans="1:3" x14ac:dyDescent="0.3">
      <c r="A58" s="2" t="s">
        <v>26</v>
      </c>
    </row>
    <row r="59" spans="1:3" x14ac:dyDescent="0.3">
      <c r="A59" s="1" t="s">
        <v>24</v>
      </c>
      <c r="B59" s="4">
        <v>80530</v>
      </c>
      <c r="C59" s="4">
        <v>38509.089999999997</v>
      </c>
    </row>
    <row r="60" spans="1:3" x14ac:dyDescent="0.3">
      <c r="A60" s="1" t="s">
        <v>3</v>
      </c>
      <c r="B60" s="4">
        <v>2500</v>
      </c>
      <c r="C60" s="4">
        <v>346.44</v>
      </c>
    </row>
    <row r="61" spans="1:3" hidden="1" x14ac:dyDescent="0.3">
      <c r="A61" s="1" t="s">
        <v>4</v>
      </c>
      <c r="B61" s="4">
        <v>0</v>
      </c>
      <c r="C61" s="4">
        <v>0</v>
      </c>
    </row>
    <row r="62" spans="1:3" x14ac:dyDescent="0.3">
      <c r="A62" s="1" t="s">
        <v>22</v>
      </c>
      <c r="B62" s="4">
        <v>8400</v>
      </c>
      <c r="C62" s="4">
        <v>3044.83</v>
      </c>
    </row>
    <row r="63" spans="1:3" x14ac:dyDescent="0.3">
      <c r="A63" s="1" t="s">
        <v>82</v>
      </c>
      <c r="B63" s="4">
        <v>400</v>
      </c>
      <c r="C63" s="4">
        <v>224.9</v>
      </c>
    </row>
    <row r="64" spans="1:3" x14ac:dyDescent="0.3">
      <c r="A64" s="1" t="s">
        <v>2</v>
      </c>
      <c r="B64" s="4">
        <v>13000</v>
      </c>
      <c r="C64" s="4">
        <v>2469.59</v>
      </c>
    </row>
    <row r="65" spans="1:3" x14ac:dyDescent="0.3">
      <c r="A65" s="5" t="s">
        <v>18</v>
      </c>
      <c r="B65" s="6">
        <f>SUM(B59:B64)</f>
        <v>104830</v>
      </c>
      <c r="C65" s="6">
        <f>SUM(C59:C64)</f>
        <v>44594.850000000006</v>
      </c>
    </row>
    <row r="66" spans="1:3" ht="13.2" customHeight="1" x14ac:dyDescent="0.3"/>
    <row r="67" spans="1:3" x14ac:dyDescent="0.3">
      <c r="A67" s="2" t="s">
        <v>27</v>
      </c>
    </row>
    <row r="68" spans="1:3" x14ac:dyDescent="0.3">
      <c r="A68" s="1" t="s">
        <v>24</v>
      </c>
      <c r="B68" s="4">
        <v>117950</v>
      </c>
      <c r="C68" s="4">
        <v>51680.53</v>
      </c>
    </row>
    <row r="69" spans="1:3" x14ac:dyDescent="0.3">
      <c r="A69" s="1" t="s">
        <v>3</v>
      </c>
      <c r="B69" s="4">
        <v>35800</v>
      </c>
      <c r="C69" s="4">
        <v>16304.35</v>
      </c>
    </row>
    <row r="70" spans="1:3" x14ac:dyDescent="0.3">
      <c r="A70" s="1" t="s">
        <v>4</v>
      </c>
      <c r="B70" s="4">
        <v>12000</v>
      </c>
      <c r="C70" s="4">
        <v>0</v>
      </c>
    </row>
    <row r="71" spans="1:3" x14ac:dyDescent="0.3">
      <c r="A71" s="1" t="s">
        <v>22</v>
      </c>
      <c r="B71" s="4">
        <v>4200</v>
      </c>
      <c r="C71" s="4">
        <v>1166.08</v>
      </c>
    </row>
    <row r="72" spans="1:3" x14ac:dyDescent="0.3">
      <c r="A72" s="1" t="s">
        <v>82</v>
      </c>
      <c r="B72" s="4">
        <v>1900</v>
      </c>
      <c r="C72" s="4">
        <v>33.24</v>
      </c>
    </row>
    <row r="73" spans="1:3" x14ac:dyDescent="0.3">
      <c r="A73" s="1" t="s">
        <v>2</v>
      </c>
      <c r="B73" s="4">
        <v>12240</v>
      </c>
      <c r="C73" s="4">
        <v>1844.51</v>
      </c>
    </row>
    <row r="74" spans="1:3" x14ac:dyDescent="0.3">
      <c r="A74" s="5" t="s">
        <v>18</v>
      </c>
      <c r="B74" s="6">
        <f>SUM(B68:B73)</f>
        <v>184090</v>
      </c>
      <c r="C74" s="6">
        <f>SUM(C68:C73)</f>
        <v>71028.710000000006</v>
      </c>
    </row>
    <row r="76" spans="1:3" x14ac:dyDescent="0.3">
      <c r="A76" s="2" t="s">
        <v>28</v>
      </c>
    </row>
    <row r="77" spans="1:3" x14ac:dyDescent="0.3">
      <c r="A77" s="1" t="s">
        <v>24</v>
      </c>
      <c r="B77" s="4">
        <v>65450</v>
      </c>
      <c r="C77" s="4">
        <v>27282.73</v>
      </c>
    </row>
    <row r="78" spans="1:3" x14ac:dyDescent="0.3">
      <c r="A78" s="1" t="s">
        <v>3</v>
      </c>
      <c r="B78" s="4">
        <v>100</v>
      </c>
      <c r="C78" s="4">
        <v>0</v>
      </c>
    </row>
    <row r="79" spans="1:3" x14ac:dyDescent="0.3">
      <c r="A79" s="1" t="s">
        <v>4</v>
      </c>
      <c r="B79" s="4">
        <v>0</v>
      </c>
      <c r="C79" s="4">
        <v>0</v>
      </c>
    </row>
    <row r="80" spans="1:3" x14ac:dyDescent="0.3">
      <c r="A80" s="1" t="s">
        <v>22</v>
      </c>
      <c r="B80" s="4">
        <v>800</v>
      </c>
      <c r="C80" s="4">
        <v>13.74</v>
      </c>
    </row>
    <row r="81" spans="1:3" x14ac:dyDescent="0.3">
      <c r="A81" s="1" t="s">
        <v>82</v>
      </c>
      <c r="B81" s="4">
        <v>600</v>
      </c>
      <c r="C81" s="4">
        <v>42.74</v>
      </c>
    </row>
    <row r="82" spans="1:3" x14ac:dyDescent="0.3">
      <c r="A82" s="1" t="s">
        <v>2</v>
      </c>
      <c r="B82" s="4">
        <v>3300</v>
      </c>
      <c r="C82" s="4">
        <v>590.73</v>
      </c>
    </row>
    <row r="83" spans="1:3" x14ac:dyDescent="0.3">
      <c r="A83" s="5" t="s">
        <v>18</v>
      </c>
      <c r="B83" s="6">
        <f>SUM(B77:B82)</f>
        <v>70250</v>
      </c>
      <c r="C83" s="6">
        <f>SUM(C77:C82)</f>
        <v>27929.940000000002</v>
      </c>
    </row>
    <row r="85" spans="1:3" x14ac:dyDescent="0.3">
      <c r="A85" s="14" t="s">
        <v>29</v>
      </c>
      <c r="B85" s="12"/>
      <c r="C85" s="12"/>
    </row>
    <row r="86" spans="1:3" x14ac:dyDescent="0.3">
      <c r="A86" s="12" t="s">
        <v>24</v>
      </c>
      <c r="B86" s="16">
        <v>16660</v>
      </c>
      <c r="C86" s="16">
        <v>6457.36</v>
      </c>
    </row>
    <row r="87" spans="1:3" hidden="1" x14ac:dyDescent="0.3">
      <c r="A87" s="12" t="s">
        <v>3</v>
      </c>
      <c r="B87" s="16">
        <v>0</v>
      </c>
      <c r="C87" s="16">
        <v>0</v>
      </c>
    </row>
    <row r="88" spans="1:3" hidden="1" x14ac:dyDescent="0.3">
      <c r="A88" s="12" t="s">
        <v>4</v>
      </c>
      <c r="B88" s="16">
        <v>0</v>
      </c>
      <c r="C88" s="16">
        <v>0</v>
      </c>
    </row>
    <row r="89" spans="1:3" hidden="1" x14ac:dyDescent="0.3">
      <c r="A89" s="12" t="s">
        <v>22</v>
      </c>
      <c r="B89" s="16">
        <v>0</v>
      </c>
      <c r="C89" s="16">
        <v>0</v>
      </c>
    </row>
    <row r="90" spans="1:3" hidden="1" x14ac:dyDescent="0.3">
      <c r="A90" s="12" t="s">
        <v>82</v>
      </c>
      <c r="B90" s="16">
        <v>0</v>
      </c>
      <c r="C90" s="16">
        <v>0</v>
      </c>
    </row>
    <row r="91" spans="1:3" x14ac:dyDescent="0.3">
      <c r="A91" s="12" t="s">
        <v>2</v>
      </c>
      <c r="B91" s="16">
        <f>50+6000</f>
        <v>6050</v>
      </c>
      <c r="C91" s="16">
        <v>-354.97</v>
      </c>
    </row>
    <row r="92" spans="1:3" x14ac:dyDescent="0.3">
      <c r="A92" s="17" t="s">
        <v>18</v>
      </c>
      <c r="B92" s="18">
        <f>SUM(B86:B91)</f>
        <v>22710</v>
      </c>
      <c r="C92" s="18">
        <f>SUM(C86:C91)</f>
        <v>6102.3899999999994</v>
      </c>
    </row>
    <row r="94" spans="1:3" x14ac:dyDescent="0.3">
      <c r="A94" s="2" t="s">
        <v>30</v>
      </c>
    </row>
    <row r="95" spans="1:3" x14ac:dyDescent="0.3">
      <c r="A95" s="1" t="s">
        <v>24</v>
      </c>
      <c r="B95" s="4">
        <v>3200</v>
      </c>
      <c r="C95" s="4">
        <v>0</v>
      </c>
    </row>
    <row r="96" spans="1:3" x14ac:dyDescent="0.3">
      <c r="A96" s="1" t="s">
        <v>3</v>
      </c>
      <c r="B96" s="4">
        <v>4600</v>
      </c>
      <c r="C96" s="4">
        <v>1152.5</v>
      </c>
    </row>
    <row r="97" spans="1:3" hidden="1" x14ac:dyDescent="0.3">
      <c r="A97" s="1" t="s">
        <v>4</v>
      </c>
      <c r="B97" s="4">
        <v>0</v>
      </c>
      <c r="C97" s="4">
        <v>0</v>
      </c>
    </row>
    <row r="98" spans="1:3" x14ac:dyDescent="0.3">
      <c r="A98" s="1" t="s">
        <v>22</v>
      </c>
      <c r="B98" s="4">
        <v>12800</v>
      </c>
      <c r="C98" s="4">
        <v>8448.42</v>
      </c>
    </row>
    <row r="99" spans="1:3" x14ac:dyDescent="0.3">
      <c r="A99" s="1" t="s">
        <v>82</v>
      </c>
      <c r="B99" s="4">
        <v>5200</v>
      </c>
      <c r="C99" s="4">
        <v>115.16</v>
      </c>
    </row>
    <row r="100" spans="1:3" x14ac:dyDescent="0.3">
      <c r="A100" s="1" t="s">
        <v>2</v>
      </c>
      <c r="B100" s="4">
        <v>26700</v>
      </c>
      <c r="C100" s="4">
        <v>8823.5499999999993</v>
      </c>
    </row>
    <row r="101" spans="1:3" x14ac:dyDescent="0.3">
      <c r="A101" s="5" t="s">
        <v>18</v>
      </c>
      <c r="B101" s="6">
        <f>SUM(B95:B100)</f>
        <v>52500</v>
      </c>
      <c r="C101" s="6">
        <f>SUM(C95:C100)</f>
        <v>18539.629999999997</v>
      </c>
    </row>
    <row r="103" spans="1:3" x14ac:dyDescent="0.3">
      <c r="A103" s="2" t="s">
        <v>31</v>
      </c>
    </row>
    <row r="104" spans="1:3" x14ac:dyDescent="0.3">
      <c r="A104" s="1" t="s">
        <v>24</v>
      </c>
      <c r="B104" s="4">
        <v>83870</v>
      </c>
      <c r="C104" s="4">
        <v>39608.76</v>
      </c>
    </row>
    <row r="105" spans="1:3" x14ac:dyDescent="0.3">
      <c r="A105" s="1" t="s">
        <v>3</v>
      </c>
      <c r="B105" s="4">
        <v>12700</v>
      </c>
      <c r="C105" s="4">
        <v>67</v>
      </c>
    </row>
    <row r="106" spans="1:3" hidden="1" x14ac:dyDescent="0.3">
      <c r="A106" s="1" t="s">
        <v>4</v>
      </c>
      <c r="B106" s="4">
        <v>0</v>
      </c>
      <c r="C106" s="4">
        <v>0</v>
      </c>
    </row>
    <row r="107" spans="1:3" x14ac:dyDescent="0.3">
      <c r="A107" s="1" t="s">
        <v>22</v>
      </c>
      <c r="B107" s="4">
        <v>2400</v>
      </c>
      <c r="C107" s="4">
        <v>106.68</v>
      </c>
    </row>
    <row r="108" spans="1:3" x14ac:dyDescent="0.3">
      <c r="A108" s="1" t="s">
        <v>82</v>
      </c>
      <c r="B108" s="4">
        <v>0</v>
      </c>
      <c r="C108" s="4">
        <v>0</v>
      </c>
    </row>
    <row r="109" spans="1:3" x14ac:dyDescent="0.3">
      <c r="A109" s="1" t="s">
        <v>2</v>
      </c>
      <c r="B109" s="4">
        <v>7100</v>
      </c>
      <c r="C109" s="4">
        <v>2755.86</v>
      </c>
    </row>
    <row r="110" spans="1:3" x14ac:dyDescent="0.3">
      <c r="A110" s="5" t="s">
        <v>18</v>
      </c>
      <c r="B110" s="6">
        <f>SUM(B104:B109)</f>
        <v>106070</v>
      </c>
      <c r="C110" s="6">
        <f>SUM(C104:C109)</f>
        <v>42538.3</v>
      </c>
    </row>
    <row r="112" spans="1:3" x14ac:dyDescent="0.3">
      <c r="A112" s="2" t="s">
        <v>32</v>
      </c>
    </row>
    <row r="113" spans="1:3" x14ac:dyDescent="0.3">
      <c r="A113" s="1" t="s">
        <v>24</v>
      </c>
      <c r="B113" s="4">
        <v>165660</v>
      </c>
      <c r="C113" s="4">
        <v>58317.74</v>
      </c>
    </row>
    <row r="114" spans="1:3" x14ac:dyDescent="0.3">
      <c r="A114" s="1" t="s">
        <v>3</v>
      </c>
      <c r="B114" s="4">
        <v>0</v>
      </c>
      <c r="C114" s="4">
        <v>0</v>
      </c>
    </row>
    <row r="115" spans="1:3" x14ac:dyDescent="0.3">
      <c r="A115" s="1" t="s">
        <v>4</v>
      </c>
      <c r="B115" s="4">
        <v>230</v>
      </c>
      <c r="C115" s="4">
        <v>229.99</v>
      </c>
    </row>
    <row r="116" spans="1:3" x14ac:dyDescent="0.3">
      <c r="A116" s="1" t="s">
        <v>22</v>
      </c>
      <c r="B116" s="4">
        <v>2400</v>
      </c>
      <c r="C116" s="4">
        <v>1378.82</v>
      </c>
    </row>
    <row r="117" spans="1:3" x14ac:dyDescent="0.3">
      <c r="A117" s="1" t="s">
        <v>82</v>
      </c>
      <c r="B117" s="4">
        <v>3100</v>
      </c>
      <c r="C117" s="4">
        <v>766.02</v>
      </c>
    </row>
    <row r="118" spans="1:3" x14ac:dyDescent="0.3">
      <c r="A118" s="1" t="s">
        <v>2</v>
      </c>
      <c r="B118" s="4">
        <v>7800</v>
      </c>
      <c r="C118" s="4">
        <v>2877.77</v>
      </c>
    </row>
    <row r="119" spans="1:3" x14ac:dyDescent="0.3">
      <c r="A119" s="5" t="s">
        <v>18</v>
      </c>
      <c r="B119" s="6">
        <f>SUM(B113:B118)</f>
        <v>179190</v>
      </c>
      <c r="C119" s="6">
        <f>SUM(C113:C118)</f>
        <v>63570.339999999989</v>
      </c>
    </row>
    <row r="121" spans="1:3" x14ac:dyDescent="0.3">
      <c r="A121" s="1" t="s">
        <v>41</v>
      </c>
      <c r="B121" s="4">
        <f>B17-B30-B39-B48-B56-B65-B74-B83-B92-B101-B110-B119</f>
        <v>-26277</v>
      </c>
      <c r="C121" s="4">
        <f>C17-C30-C39-C48-C56-C65-C74-C83-C92-C101-C110-C119</f>
        <v>-974462.34</v>
      </c>
    </row>
    <row r="122" spans="1:3" ht="15.6" x14ac:dyDescent="0.45">
      <c r="A122" s="8" t="s">
        <v>33</v>
      </c>
      <c r="B122" s="7">
        <f>-655955.59-15461.57</f>
        <v>-671417.15999999992</v>
      </c>
      <c r="C122" s="7">
        <v>-671417.16</v>
      </c>
    </row>
    <row r="123" spans="1:3" x14ac:dyDescent="0.3">
      <c r="A123" s="2" t="s">
        <v>71</v>
      </c>
      <c r="B123" s="6">
        <f>B121+B122</f>
        <v>-697694.15999999992</v>
      </c>
      <c r="C123" s="6">
        <f>C121+C122</f>
        <v>-1645879.5</v>
      </c>
    </row>
  </sheetData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288"/>
  <sheetViews>
    <sheetView tabSelected="1" topLeftCell="A251" zoomScaleNormal="100" workbookViewId="0">
      <selection activeCell="F221" sqref="F221"/>
    </sheetView>
  </sheetViews>
  <sheetFormatPr defaultColWidth="8.6640625" defaultRowHeight="13.8" x14ac:dyDescent="0.3"/>
  <cols>
    <col min="1" max="1" width="27.109375" style="12" bestFit="1" customWidth="1"/>
    <col min="2" max="2" width="15" style="12" bestFit="1" customWidth="1"/>
    <col min="3" max="3" width="14.6640625" style="12" customWidth="1"/>
    <col min="4" max="4" width="14.6640625" style="12" hidden="1" customWidth="1"/>
    <col min="5" max="5" width="8.6640625" style="12"/>
    <col min="6" max="6" width="14.5546875" style="12" bestFit="1" customWidth="1"/>
    <col min="7" max="7" width="9.5546875" style="12" bestFit="1" customWidth="1"/>
    <col min="8" max="16384" width="8.6640625" style="12"/>
  </cols>
  <sheetData>
    <row r="1" spans="1:4" x14ac:dyDescent="0.3">
      <c r="B1" s="13" t="s">
        <v>5</v>
      </c>
      <c r="C1" s="13" t="s">
        <v>6</v>
      </c>
      <c r="D1" s="13" t="s">
        <v>81</v>
      </c>
    </row>
    <row r="2" spans="1:4" x14ac:dyDescent="0.3">
      <c r="B2" s="13"/>
      <c r="C2" s="13"/>
    </row>
    <row r="3" spans="1:4" x14ac:dyDescent="0.3">
      <c r="A3" s="14" t="s">
        <v>34</v>
      </c>
    </row>
    <row r="4" spans="1:4" x14ac:dyDescent="0.3">
      <c r="A4" s="15" t="s">
        <v>35</v>
      </c>
    </row>
    <row r="5" spans="1:4" x14ac:dyDescent="0.3">
      <c r="A5" s="13" t="s">
        <v>19</v>
      </c>
    </row>
    <row r="6" spans="1:4" x14ac:dyDescent="0.3">
      <c r="A6" s="12" t="s">
        <v>44</v>
      </c>
      <c r="B6" s="16">
        <v>172000</v>
      </c>
      <c r="C6" s="16">
        <v>90634.49</v>
      </c>
      <c r="D6" s="16">
        <v>163122.41</v>
      </c>
    </row>
    <row r="7" spans="1:4" hidden="1" x14ac:dyDescent="0.3">
      <c r="A7" s="12" t="s">
        <v>8</v>
      </c>
      <c r="B7" s="16">
        <f>0</f>
        <v>0</v>
      </c>
      <c r="C7" s="16">
        <f>0</f>
        <v>0</v>
      </c>
      <c r="D7" s="16">
        <v>0</v>
      </c>
    </row>
    <row r="8" spans="1:4" hidden="1" x14ac:dyDescent="0.3">
      <c r="A8" s="12" t="s">
        <v>9</v>
      </c>
      <c r="B8" s="16">
        <f>0</f>
        <v>0</v>
      </c>
      <c r="C8" s="16">
        <f>0</f>
        <v>0</v>
      </c>
      <c r="D8" s="16">
        <v>0</v>
      </c>
    </row>
    <row r="9" spans="1:4" x14ac:dyDescent="0.3">
      <c r="A9" s="12" t="s">
        <v>11</v>
      </c>
      <c r="B9" s="16">
        <v>2200</v>
      </c>
      <c r="C9" s="16">
        <v>2425.04</v>
      </c>
      <c r="D9" s="16">
        <v>2657.48</v>
      </c>
    </row>
    <row r="10" spans="1:4" x14ac:dyDescent="0.3">
      <c r="A10" s="12" t="s">
        <v>38</v>
      </c>
      <c r="B10" s="16">
        <v>256700</v>
      </c>
      <c r="C10" s="16">
        <v>0</v>
      </c>
      <c r="D10" s="16">
        <v>220000</v>
      </c>
    </row>
    <row r="11" spans="1:4" x14ac:dyDescent="0.3">
      <c r="A11" s="17" t="s">
        <v>18</v>
      </c>
      <c r="B11" s="18">
        <f>SUM(B6:B10)</f>
        <v>430900</v>
      </c>
      <c r="C11" s="18">
        <f>SUM(C6:C10)</f>
        <v>93059.53</v>
      </c>
      <c r="D11" s="18">
        <f>SUM(D6:D10)</f>
        <v>385779.89</v>
      </c>
    </row>
    <row r="13" spans="1:4" x14ac:dyDescent="0.3">
      <c r="A13" s="13" t="s">
        <v>12</v>
      </c>
    </row>
    <row r="14" spans="1:4" x14ac:dyDescent="0.3">
      <c r="A14" s="12" t="s">
        <v>24</v>
      </c>
      <c r="B14" s="16">
        <v>370710</v>
      </c>
      <c r="C14" s="16">
        <v>165093.24</v>
      </c>
      <c r="D14" s="16">
        <v>332773.06000000006</v>
      </c>
    </row>
    <row r="15" spans="1:4" x14ac:dyDescent="0.3">
      <c r="A15" s="12" t="s">
        <v>3</v>
      </c>
      <c r="B15" s="16">
        <v>500</v>
      </c>
      <c r="C15" s="16">
        <v>201</v>
      </c>
      <c r="D15" s="16">
        <v>2665.19</v>
      </c>
    </row>
    <row r="16" spans="1:4" x14ac:dyDescent="0.3">
      <c r="A16" s="12" t="s">
        <v>4</v>
      </c>
      <c r="B16" s="16">
        <v>0</v>
      </c>
      <c r="C16" s="16">
        <v>0</v>
      </c>
      <c r="D16" s="16">
        <v>0</v>
      </c>
    </row>
    <row r="17" spans="1:4" x14ac:dyDescent="0.3">
      <c r="A17" s="12" t="s">
        <v>22</v>
      </c>
      <c r="B17" s="16">
        <v>12100</v>
      </c>
      <c r="C17" s="16">
        <v>4041.78</v>
      </c>
      <c r="D17" s="16">
        <v>16907.13</v>
      </c>
    </row>
    <row r="18" spans="1:4" x14ac:dyDescent="0.3">
      <c r="A18" s="12" t="s">
        <v>82</v>
      </c>
      <c r="B18" s="16">
        <v>26200</v>
      </c>
      <c r="C18" s="16">
        <v>7658.2</v>
      </c>
      <c r="D18" s="16">
        <v>12201.16</v>
      </c>
    </row>
    <row r="19" spans="1:4" hidden="1" x14ac:dyDescent="0.3">
      <c r="A19" s="12" t="s">
        <v>39</v>
      </c>
      <c r="B19" s="16">
        <v>0</v>
      </c>
      <c r="C19" s="16">
        <v>0</v>
      </c>
      <c r="D19" s="16">
        <v>0</v>
      </c>
    </row>
    <row r="20" spans="1:4" x14ac:dyDescent="0.3">
      <c r="A20" s="12" t="s">
        <v>2</v>
      </c>
      <c r="B20" s="16">
        <v>21100</v>
      </c>
      <c r="C20" s="16">
        <v>8334.18</v>
      </c>
      <c r="D20" s="16">
        <v>16974.05</v>
      </c>
    </row>
    <row r="21" spans="1:4" x14ac:dyDescent="0.3">
      <c r="A21" s="17" t="s">
        <v>18</v>
      </c>
      <c r="B21" s="18">
        <f>SUM(B14:B20)</f>
        <v>430610</v>
      </c>
      <c r="C21" s="18">
        <f>SUM(C14:C20)</f>
        <v>185328.4</v>
      </c>
      <c r="D21" s="18">
        <f>SUM(D14:D20)</f>
        <v>381520.59</v>
      </c>
    </row>
    <row r="23" spans="1:4" x14ac:dyDescent="0.3">
      <c r="A23" s="12" t="s">
        <v>41</v>
      </c>
      <c r="B23" s="16">
        <f>B11-B21</f>
        <v>290</v>
      </c>
      <c r="C23" s="16">
        <f>C11-C21</f>
        <v>-92268.87</v>
      </c>
      <c r="D23" s="16">
        <f>D11-D21</f>
        <v>4259.2999999999884</v>
      </c>
    </row>
    <row r="24" spans="1:4" ht="15.6" x14ac:dyDescent="0.45">
      <c r="A24" s="19" t="s">
        <v>33</v>
      </c>
      <c r="B24" s="20">
        <v>28216.07</v>
      </c>
      <c r="C24" s="20">
        <v>28216.07</v>
      </c>
      <c r="D24" s="20">
        <v>48989</v>
      </c>
    </row>
    <row r="25" spans="1:4" x14ac:dyDescent="0.3">
      <c r="A25" s="14" t="s">
        <v>42</v>
      </c>
      <c r="B25" s="18">
        <f>B23+B24</f>
        <v>28506.07</v>
      </c>
      <c r="C25" s="18">
        <f>C23+C24</f>
        <v>-64052.799999999996</v>
      </c>
      <c r="D25" s="18">
        <f>D23+D24</f>
        <v>53248.299999999988</v>
      </c>
    </row>
    <row r="27" spans="1:4" x14ac:dyDescent="0.3">
      <c r="A27" s="15" t="s">
        <v>43</v>
      </c>
    </row>
    <row r="28" spans="1:4" x14ac:dyDescent="0.3">
      <c r="A28" s="13" t="s">
        <v>19</v>
      </c>
    </row>
    <row r="29" spans="1:4" x14ac:dyDescent="0.3">
      <c r="A29" s="12" t="s">
        <v>44</v>
      </c>
      <c r="B29" s="16">
        <v>485000</v>
      </c>
      <c r="C29" s="16">
        <v>237783.4</v>
      </c>
      <c r="D29" s="16">
        <v>486152.56</v>
      </c>
    </row>
    <row r="30" spans="1:4" hidden="1" x14ac:dyDescent="0.3">
      <c r="A30" s="12" t="s">
        <v>1</v>
      </c>
      <c r="B30" s="16">
        <f>0</f>
        <v>0</v>
      </c>
      <c r="C30" s="16">
        <f>0</f>
        <v>0</v>
      </c>
      <c r="D30" s="16">
        <v>0</v>
      </c>
    </row>
    <row r="31" spans="1:4" x14ac:dyDescent="0.3">
      <c r="A31" s="12" t="s">
        <v>8</v>
      </c>
      <c r="B31" s="16">
        <v>9100</v>
      </c>
      <c r="C31" s="16">
        <v>0</v>
      </c>
      <c r="D31" s="16">
        <v>14205</v>
      </c>
    </row>
    <row r="32" spans="1:4" hidden="1" x14ac:dyDescent="0.3">
      <c r="A32" s="12" t="s">
        <v>11</v>
      </c>
      <c r="B32" s="16">
        <f>0</f>
        <v>0</v>
      </c>
      <c r="C32" s="16">
        <f>0</f>
        <v>0</v>
      </c>
      <c r="D32" s="16">
        <v>0</v>
      </c>
    </row>
    <row r="33" spans="1:4" hidden="1" x14ac:dyDescent="0.3">
      <c r="A33" s="12" t="s">
        <v>38</v>
      </c>
      <c r="B33" s="16">
        <f>0</f>
        <v>0</v>
      </c>
      <c r="C33" s="16">
        <f>0</f>
        <v>0</v>
      </c>
      <c r="D33" s="16">
        <v>0</v>
      </c>
    </row>
    <row r="34" spans="1:4" x14ac:dyDescent="0.3">
      <c r="A34" s="17" t="s">
        <v>18</v>
      </c>
      <c r="B34" s="18">
        <f>SUM(B29:B33)</f>
        <v>494100</v>
      </c>
      <c r="C34" s="18">
        <f>SUM(C29:C33)</f>
        <v>237783.4</v>
      </c>
      <c r="D34" s="18">
        <f>SUM(D29:D33)</f>
        <v>500357.56</v>
      </c>
    </row>
    <row r="36" spans="1:4" x14ac:dyDescent="0.3">
      <c r="A36" s="13" t="s">
        <v>12</v>
      </c>
    </row>
    <row r="37" spans="1:4" x14ac:dyDescent="0.3">
      <c r="A37" s="12" t="s">
        <v>4</v>
      </c>
      <c r="B37" s="16">
        <v>247800</v>
      </c>
      <c r="C37" s="16">
        <v>240688.79</v>
      </c>
      <c r="D37" s="16">
        <v>120119.9</v>
      </c>
    </row>
    <row r="38" spans="1:4" x14ac:dyDescent="0.3">
      <c r="A38" s="12" t="s">
        <v>82</v>
      </c>
      <c r="B38" s="16">
        <v>57500</v>
      </c>
      <c r="C38" s="16">
        <v>22644.47</v>
      </c>
      <c r="D38" s="16">
        <v>263128.53000000003</v>
      </c>
    </row>
    <row r="39" spans="1:4" x14ac:dyDescent="0.3">
      <c r="A39" s="12" t="s">
        <v>2</v>
      </c>
      <c r="B39" s="16">
        <v>0</v>
      </c>
      <c r="C39" s="16">
        <v>0</v>
      </c>
      <c r="D39" s="16">
        <v>0</v>
      </c>
    </row>
    <row r="40" spans="1:4" x14ac:dyDescent="0.3">
      <c r="A40" s="12" t="s">
        <v>58</v>
      </c>
      <c r="B40" s="16">
        <v>256700</v>
      </c>
      <c r="C40" s="16">
        <v>0</v>
      </c>
      <c r="D40" s="16">
        <v>220000</v>
      </c>
    </row>
    <row r="41" spans="1:4" x14ac:dyDescent="0.3">
      <c r="A41" s="17" t="s">
        <v>18</v>
      </c>
      <c r="B41" s="18">
        <f>SUM(B37:B40)</f>
        <v>562000</v>
      </c>
      <c r="C41" s="18">
        <f>SUM(C37:C40)</f>
        <v>263333.26</v>
      </c>
      <c r="D41" s="18">
        <f>SUM(D37:D40)</f>
        <v>603248.43000000005</v>
      </c>
    </row>
    <row r="43" spans="1:4" x14ac:dyDescent="0.3">
      <c r="A43" s="12" t="s">
        <v>41</v>
      </c>
      <c r="B43" s="16">
        <f>B34-B41</f>
        <v>-67900</v>
      </c>
      <c r="C43" s="16">
        <f>C34-C41</f>
        <v>-25549.860000000015</v>
      </c>
      <c r="D43" s="16">
        <f>D34-D41</f>
        <v>-102890.87000000005</v>
      </c>
    </row>
    <row r="44" spans="1:4" ht="15.6" x14ac:dyDescent="0.45">
      <c r="A44" s="19" t="s">
        <v>33</v>
      </c>
      <c r="B44" s="20">
        <v>730315.74</v>
      </c>
      <c r="C44" s="20">
        <v>730315.74</v>
      </c>
      <c r="D44" s="20">
        <v>880194</v>
      </c>
    </row>
    <row r="45" spans="1:4" x14ac:dyDescent="0.3">
      <c r="A45" s="14" t="s">
        <v>42</v>
      </c>
      <c r="B45" s="18">
        <f>B43+B44</f>
        <v>662415.74</v>
      </c>
      <c r="C45" s="18">
        <f>C43+C44</f>
        <v>704765.88</v>
      </c>
      <c r="D45" s="18">
        <f>D43+D44</f>
        <v>777303.12999999989</v>
      </c>
    </row>
    <row r="47" spans="1:4" x14ac:dyDescent="0.3">
      <c r="A47" s="15" t="s">
        <v>45</v>
      </c>
    </row>
    <row r="48" spans="1:4" x14ac:dyDescent="0.3">
      <c r="A48" s="13" t="s">
        <v>19</v>
      </c>
    </row>
    <row r="49" spans="1:4" x14ac:dyDescent="0.3">
      <c r="A49" s="12" t="s">
        <v>1</v>
      </c>
      <c r="B49" s="16">
        <v>30900</v>
      </c>
      <c r="C49" s="16">
        <v>10072.040000000001</v>
      </c>
      <c r="D49" s="16">
        <v>30663.46</v>
      </c>
    </row>
    <row r="50" spans="1:4" ht="1.95" customHeight="1" x14ac:dyDescent="0.3">
      <c r="A50" s="12" t="s">
        <v>7</v>
      </c>
      <c r="B50" s="16">
        <v>0</v>
      </c>
      <c r="C50" s="16">
        <v>0</v>
      </c>
      <c r="D50" s="16">
        <v>0</v>
      </c>
    </row>
    <row r="51" spans="1:4" ht="13.2" customHeight="1" x14ac:dyDescent="0.3">
      <c r="A51" s="12" t="s">
        <v>8</v>
      </c>
      <c r="B51" s="16">
        <v>0</v>
      </c>
      <c r="C51" s="16">
        <v>0</v>
      </c>
      <c r="D51" s="16">
        <v>0</v>
      </c>
    </row>
    <row r="52" spans="1:4" hidden="1" x14ac:dyDescent="0.3">
      <c r="A52" s="12" t="s">
        <v>46</v>
      </c>
      <c r="B52" s="16">
        <v>0</v>
      </c>
      <c r="C52" s="16">
        <v>0</v>
      </c>
      <c r="D52" s="16">
        <v>0</v>
      </c>
    </row>
    <row r="53" spans="1:4" x14ac:dyDescent="0.3">
      <c r="A53" s="12" t="s">
        <v>11</v>
      </c>
      <c r="B53" s="16">
        <v>800</v>
      </c>
      <c r="C53" s="16">
        <v>100</v>
      </c>
      <c r="D53" s="16">
        <v>0</v>
      </c>
    </row>
    <row r="54" spans="1:4" x14ac:dyDescent="0.3">
      <c r="A54" s="12" t="s">
        <v>38</v>
      </c>
      <c r="B54" s="16">
        <v>86400</v>
      </c>
      <c r="C54" s="16">
        <v>0</v>
      </c>
      <c r="D54" s="16">
        <v>222000</v>
      </c>
    </row>
    <row r="55" spans="1:4" x14ac:dyDescent="0.3">
      <c r="A55" s="17" t="s">
        <v>47</v>
      </c>
      <c r="B55" s="18">
        <f>SUM(B49:B54)</f>
        <v>118100</v>
      </c>
      <c r="C55" s="18">
        <f>SUM(C49:C54)</f>
        <v>10172.040000000001</v>
      </c>
      <c r="D55" s="18">
        <f>SUM(D49:D54)</f>
        <v>252663.46</v>
      </c>
    </row>
    <row r="57" spans="1:4" x14ac:dyDescent="0.3">
      <c r="A57" s="13" t="s">
        <v>12</v>
      </c>
    </row>
    <row r="58" spans="1:4" x14ac:dyDescent="0.3">
      <c r="A58" s="12" t="s">
        <v>24</v>
      </c>
      <c r="B58" s="16">
        <v>71600</v>
      </c>
      <c r="C58" s="16">
        <v>26485.58</v>
      </c>
      <c r="D58" s="16">
        <v>51626.720000000001</v>
      </c>
    </row>
    <row r="59" spans="1:4" x14ac:dyDescent="0.3">
      <c r="A59" s="12" t="s">
        <v>3</v>
      </c>
      <c r="B59" s="16">
        <v>1100</v>
      </c>
      <c r="C59" s="16">
        <v>1285.32</v>
      </c>
      <c r="D59" s="16">
        <v>520</v>
      </c>
    </row>
    <row r="60" spans="1:4" x14ac:dyDescent="0.3">
      <c r="A60" s="12" t="s">
        <v>4</v>
      </c>
      <c r="B60" s="16">
        <v>20000</v>
      </c>
      <c r="C60" s="16">
        <v>0</v>
      </c>
      <c r="D60" s="16">
        <v>146077.20000000001</v>
      </c>
    </row>
    <row r="61" spans="1:4" x14ac:dyDescent="0.3">
      <c r="A61" s="12" t="s">
        <v>22</v>
      </c>
      <c r="B61" s="16">
        <v>10000</v>
      </c>
      <c r="C61" s="16">
        <v>6282.95</v>
      </c>
      <c r="D61" s="16">
        <v>20224.189999999999</v>
      </c>
    </row>
    <row r="62" spans="1:4" x14ac:dyDescent="0.3">
      <c r="A62" s="12" t="s">
        <v>82</v>
      </c>
      <c r="B62" s="16">
        <v>3000</v>
      </c>
      <c r="C62" s="16">
        <v>116.97</v>
      </c>
      <c r="D62" s="16">
        <v>22833.62</v>
      </c>
    </row>
    <row r="63" spans="1:4" hidden="1" x14ac:dyDescent="0.3">
      <c r="A63" s="12" t="s">
        <v>39</v>
      </c>
      <c r="B63" s="16">
        <v>0</v>
      </c>
      <c r="C63" s="16">
        <v>0</v>
      </c>
      <c r="D63" s="16">
        <v>0</v>
      </c>
    </row>
    <row r="64" spans="1:4" x14ac:dyDescent="0.3">
      <c r="A64" s="12" t="s">
        <v>2</v>
      </c>
      <c r="B64" s="16">
        <v>12400</v>
      </c>
      <c r="C64" s="16">
        <v>2436.5500000000002</v>
      </c>
      <c r="D64" s="16">
        <v>11821.19</v>
      </c>
    </row>
    <row r="65" spans="1:4" x14ac:dyDescent="0.3">
      <c r="A65" s="17" t="s">
        <v>18</v>
      </c>
      <c r="B65" s="18">
        <f>SUM(B58:B64)</f>
        <v>118100</v>
      </c>
      <c r="C65" s="18">
        <f>SUM(C58:C64)</f>
        <v>36607.370000000003</v>
      </c>
      <c r="D65" s="18">
        <f>SUM(D58:D64)</f>
        <v>253102.92</v>
      </c>
    </row>
    <row r="67" spans="1:4" x14ac:dyDescent="0.3">
      <c r="A67" s="12" t="s">
        <v>41</v>
      </c>
      <c r="B67" s="16">
        <f>B55-B65</f>
        <v>0</v>
      </c>
      <c r="C67" s="16">
        <f>C55-C65</f>
        <v>-26435.33</v>
      </c>
      <c r="D67" s="16">
        <f>D55-D65</f>
        <v>-439.46000000002095</v>
      </c>
    </row>
    <row r="68" spans="1:4" ht="15.6" x14ac:dyDescent="0.45">
      <c r="A68" s="19" t="s">
        <v>33</v>
      </c>
      <c r="B68" s="20">
        <v>133241.32999999999</v>
      </c>
      <c r="C68" s="20">
        <v>133241.32999999999</v>
      </c>
      <c r="D68" s="20">
        <v>120636</v>
      </c>
    </row>
    <row r="69" spans="1:4" x14ac:dyDescent="0.3">
      <c r="A69" s="14" t="s">
        <v>42</v>
      </c>
      <c r="B69" s="18">
        <f>B67+B68</f>
        <v>133241.32999999999</v>
      </c>
      <c r="C69" s="18">
        <f>C67+C68</f>
        <v>106805.99999999999</v>
      </c>
      <c r="D69" s="18">
        <f>D67+D68</f>
        <v>120196.53999999998</v>
      </c>
    </row>
    <row r="71" spans="1:4" x14ac:dyDescent="0.3">
      <c r="A71" s="15" t="s">
        <v>48</v>
      </c>
    </row>
    <row r="72" spans="1:4" x14ac:dyDescent="0.3">
      <c r="A72" s="13" t="s">
        <v>19</v>
      </c>
    </row>
    <row r="73" spans="1:4" x14ac:dyDescent="0.3">
      <c r="A73" s="12" t="s">
        <v>44</v>
      </c>
      <c r="B73" s="16">
        <v>272800</v>
      </c>
      <c r="C73" s="16">
        <v>118859.88</v>
      </c>
      <c r="D73" s="16">
        <v>242959.49</v>
      </c>
    </row>
    <row r="74" spans="1:4" x14ac:dyDescent="0.3">
      <c r="A74" s="12" t="s">
        <v>1</v>
      </c>
      <c r="B74" s="16">
        <v>21400</v>
      </c>
      <c r="C74" s="16">
        <v>11220</v>
      </c>
      <c r="D74" s="16">
        <v>14345</v>
      </c>
    </row>
    <row r="75" spans="1:4" hidden="1" x14ac:dyDescent="0.3">
      <c r="A75" s="12" t="s">
        <v>7</v>
      </c>
      <c r="B75" s="16">
        <f>0</f>
        <v>0</v>
      </c>
      <c r="C75" s="16">
        <f>0</f>
        <v>0</v>
      </c>
      <c r="D75" s="16">
        <v>0</v>
      </c>
    </row>
    <row r="76" spans="1:4" ht="12.6" customHeight="1" x14ac:dyDescent="0.3">
      <c r="A76" s="12" t="s">
        <v>8</v>
      </c>
      <c r="B76" s="16">
        <v>0</v>
      </c>
      <c r="C76" s="16">
        <v>0</v>
      </c>
      <c r="D76" s="16">
        <v>0</v>
      </c>
    </row>
    <row r="77" spans="1:4" hidden="1" x14ac:dyDescent="0.3">
      <c r="A77" s="12" t="s">
        <v>46</v>
      </c>
      <c r="B77" s="16">
        <v>0</v>
      </c>
      <c r="C77" s="16">
        <v>0</v>
      </c>
      <c r="D77" s="16">
        <v>0</v>
      </c>
    </row>
    <row r="78" spans="1:4" x14ac:dyDescent="0.3">
      <c r="A78" s="12" t="s">
        <v>11</v>
      </c>
      <c r="B78" s="16">
        <v>1900</v>
      </c>
      <c r="C78" s="16">
        <v>357.59</v>
      </c>
      <c r="D78" s="16">
        <v>0</v>
      </c>
    </row>
    <row r="79" spans="1:4" x14ac:dyDescent="0.3">
      <c r="A79" s="12" t="s">
        <v>38</v>
      </c>
      <c r="B79" s="16">
        <v>439500</v>
      </c>
      <c r="C79" s="16">
        <v>0</v>
      </c>
      <c r="D79" s="16">
        <v>87074</v>
      </c>
    </row>
    <row r="80" spans="1:4" x14ac:dyDescent="0.3">
      <c r="A80" s="17" t="s">
        <v>47</v>
      </c>
      <c r="B80" s="18">
        <f>SUM(B73:B79)</f>
        <v>735600</v>
      </c>
      <c r="C80" s="18">
        <f>SUM(C73:C79)</f>
        <v>130437.47</v>
      </c>
      <c r="D80" s="18">
        <f>SUM(D73:D79)</f>
        <v>344378.49</v>
      </c>
    </row>
    <row r="82" spans="1:4" x14ac:dyDescent="0.3">
      <c r="A82" s="13" t="s">
        <v>12</v>
      </c>
    </row>
    <row r="83" spans="1:4" x14ac:dyDescent="0.3">
      <c r="A83" s="12" t="s">
        <v>24</v>
      </c>
      <c r="B83" s="16">
        <v>0</v>
      </c>
      <c r="C83" s="16">
        <v>0</v>
      </c>
    </row>
    <row r="84" spans="1:4" x14ac:dyDescent="0.3">
      <c r="A84" s="12" t="s">
        <v>3</v>
      </c>
      <c r="B84" s="16">
        <v>39800</v>
      </c>
      <c r="C84" s="16">
        <v>13799</v>
      </c>
      <c r="D84" s="16">
        <v>4594</v>
      </c>
    </row>
    <row r="85" spans="1:4" x14ac:dyDescent="0.3">
      <c r="A85" s="12" t="s">
        <v>4</v>
      </c>
      <c r="B85" s="16">
        <v>459000</v>
      </c>
      <c r="C85" s="16">
        <v>210344.71</v>
      </c>
      <c r="D85" s="16">
        <v>101430.29000000001</v>
      </c>
    </row>
    <row r="86" spans="1:4" x14ac:dyDescent="0.3">
      <c r="A86" s="12" t="s">
        <v>22</v>
      </c>
      <c r="B86" s="16">
        <v>9200</v>
      </c>
      <c r="C86" s="16">
        <v>3695.47</v>
      </c>
      <c r="D86" s="16">
        <v>9875.4699999999993</v>
      </c>
    </row>
    <row r="87" spans="1:4" x14ac:dyDescent="0.3">
      <c r="A87" s="12" t="s">
        <v>82</v>
      </c>
      <c r="B87" s="16">
        <v>5000</v>
      </c>
      <c r="C87" s="16">
        <v>3562.41</v>
      </c>
      <c r="D87" s="16">
        <v>10636.68</v>
      </c>
    </row>
    <row r="88" spans="1:4" x14ac:dyDescent="0.3">
      <c r="A88" s="12" t="s">
        <v>2</v>
      </c>
      <c r="B88" s="16">
        <v>6400</v>
      </c>
      <c r="C88" s="16">
        <v>2445.25</v>
      </c>
      <c r="D88" s="16">
        <v>27486.809999999998</v>
      </c>
    </row>
    <row r="89" spans="1:4" x14ac:dyDescent="0.3">
      <c r="A89" s="12" t="s">
        <v>58</v>
      </c>
      <c r="B89" s="16">
        <v>123600</v>
      </c>
      <c r="C89" s="16">
        <v>0</v>
      </c>
      <c r="D89" s="16">
        <v>77091</v>
      </c>
    </row>
    <row r="90" spans="1:4" x14ac:dyDescent="0.3">
      <c r="A90" s="17" t="s">
        <v>18</v>
      </c>
      <c r="B90" s="18">
        <f>SUM(B84:B89)</f>
        <v>643000</v>
      </c>
      <c r="C90" s="18">
        <f>SUM(C84:C89)</f>
        <v>233846.84</v>
      </c>
      <c r="D90" s="18">
        <f>SUM(D84:D89)</f>
        <v>231114.25</v>
      </c>
    </row>
    <row r="92" spans="1:4" x14ac:dyDescent="0.3">
      <c r="A92" s="12" t="s">
        <v>41</v>
      </c>
      <c r="B92" s="16">
        <f>B80-B90</f>
        <v>92600</v>
      </c>
      <c r="C92" s="16">
        <f>C80-C90</f>
        <v>-103409.37</v>
      </c>
      <c r="D92" s="16">
        <f>D80-D90</f>
        <v>113264.23999999999</v>
      </c>
    </row>
    <row r="93" spans="1:4" ht="15.6" x14ac:dyDescent="0.45">
      <c r="A93" s="19" t="s">
        <v>33</v>
      </c>
      <c r="B93" s="20">
        <v>335051.71000000002</v>
      </c>
      <c r="C93" s="20">
        <v>335051.71000000002</v>
      </c>
      <c r="D93" s="20">
        <v>64740</v>
      </c>
    </row>
    <row r="94" spans="1:4" x14ac:dyDescent="0.3">
      <c r="A94" s="14" t="s">
        <v>42</v>
      </c>
      <c r="B94" s="18">
        <f>B92+B93</f>
        <v>427651.71</v>
      </c>
      <c r="C94" s="18">
        <f>C92+C93</f>
        <v>231642.34000000003</v>
      </c>
      <c r="D94" s="18">
        <f>D92+D93</f>
        <v>178004.24</v>
      </c>
    </row>
    <row r="95" spans="1:4" x14ac:dyDescent="0.3">
      <c r="A95" s="14"/>
      <c r="B95" s="18"/>
      <c r="C95" s="18"/>
    </row>
    <row r="96" spans="1:4" x14ac:dyDescent="0.3">
      <c r="A96" s="15" t="s">
        <v>49</v>
      </c>
    </row>
    <row r="97" spans="1:4" x14ac:dyDescent="0.3">
      <c r="A97" s="13" t="s">
        <v>19</v>
      </c>
    </row>
    <row r="98" spans="1:4" x14ac:dyDescent="0.3">
      <c r="A98" s="12" t="s">
        <v>1</v>
      </c>
      <c r="B98" s="16">
        <v>148700</v>
      </c>
      <c r="C98" s="16">
        <v>63016.99</v>
      </c>
      <c r="D98" s="16">
        <v>97419.76</v>
      </c>
    </row>
    <row r="99" spans="1:4" x14ac:dyDescent="0.3">
      <c r="A99" s="12" t="s">
        <v>7</v>
      </c>
      <c r="B99" s="16">
        <v>32000</v>
      </c>
      <c r="C99" s="16">
        <v>0</v>
      </c>
      <c r="D99" s="16">
        <v>2005392</v>
      </c>
    </row>
    <row r="100" spans="1:4" ht="1.95" hidden="1" customHeight="1" x14ac:dyDescent="0.3">
      <c r="A100" s="12" t="s">
        <v>8</v>
      </c>
      <c r="B100" s="16">
        <v>0</v>
      </c>
      <c r="C100" s="16">
        <v>0</v>
      </c>
      <c r="D100" s="16">
        <v>2640</v>
      </c>
    </row>
    <row r="101" spans="1:4" hidden="1" x14ac:dyDescent="0.3">
      <c r="A101" s="12" t="s">
        <v>10</v>
      </c>
      <c r="B101" s="16">
        <v>0</v>
      </c>
      <c r="C101" s="16">
        <v>0</v>
      </c>
      <c r="D101" s="16">
        <v>0</v>
      </c>
    </row>
    <row r="102" spans="1:4" hidden="1" x14ac:dyDescent="0.3">
      <c r="A102" s="12" t="s">
        <v>11</v>
      </c>
      <c r="B102" s="16">
        <v>0</v>
      </c>
      <c r="C102" s="16">
        <v>0</v>
      </c>
      <c r="D102" s="16">
        <v>1606</v>
      </c>
    </row>
    <row r="103" spans="1:4" x14ac:dyDescent="0.3">
      <c r="A103" s="12" t="s">
        <v>38</v>
      </c>
      <c r="B103" s="16">
        <v>0</v>
      </c>
      <c r="C103" s="16">
        <v>0</v>
      </c>
      <c r="D103" s="16">
        <v>0</v>
      </c>
    </row>
    <row r="104" spans="1:4" x14ac:dyDescent="0.3">
      <c r="A104" s="17" t="s">
        <v>18</v>
      </c>
      <c r="B104" s="18">
        <f>SUM(B98:B103)</f>
        <v>180700</v>
      </c>
      <c r="C104" s="18">
        <f>SUM(C98:C103)</f>
        <v>63016.99</v>
      </c>
      <c r="D104" s="18">
        <f>SUM(D98:D103)</f>
        <v>2107057.7599999998</v>
      </c>
    </row>
    <row r="106" spans="1:4" x14ac:dyDescent="0.3">
      <c r="A106" s="13" t="s">
        <v>12</v>
      </c>
    </row>
    <row r="107" spans="1:4" x14ac:dyDescent="0.3">
      <c r="A107" s="12" t="s">
        <v>24</v>
      </c>
      <c r="B107" s="16">
        <v>0</v>
      </c>
      <c r="C107" s="16">
        <v>0</v>
      </c>
    </row>
    <row r="108" spans="1:4" x14ac:dyDescent="0.3">
      <c r="A108" s="12" t="s">
        <v>3</v>
      </c>
      <c r="B108" s="16">
        <v>35200</v>
      </c>
      <c r="C108" s="16">
        <v>12535.68</v>
      </c>
      <c r="D108" s="16">
        <v>25131.360000000001</v>
      </c>
    </row>
    <row r="109" spans="1:4" x14ac:dyDescent="0.3">
      <c r="A109" s="12" t="s">
        <v>4</v>
      </c>
      <c r="B109" s="16">
        <v>32000</v>
      </c>
      <c r="C109" s="16">
        <v>0</v>
      </c>
      <c r="D109" s="16">
        <v>2191178.23</v>
      </c>
    </row>
    <row r="110" spans="1:4" x14ac:dyDescent="0.3">
      <c r="A110" s="12" t="s">
        <v>17</v>
      </c>
      <c r="B110" s="16">
        <v>7100</v>
      </c>
      <c r="C110" s="16">
        <v>822</v>
      </c>
      <c r="D110" s="16"/>
    </row>
    <row r="111" spans="1:4" x14ac:dyDescent="0.3">
      <c r="A111" s="12" t="s">
        <v>22</v>
      </c>
      <c r="B111" s="16">
        <v>570</v>
      </c>
      <c r="C111" s="16">
        <v>280.48</v>
      </c>
      <c r="D111" s="16">
        <v>1647.24</v>
      </c>
    </row>
    <row r="112" spans="1:4" x14ac:dyDescent="0.3">
      <c r="A112" s="12" t="s">
        <v>2</v>
      </c>
      <c r="B112" s="16">
        <v>95700</v>
      </c>
      <c r="C112" s="16">
        <v>30097.58</v>
      </c>
      <c r="D112" s="16">
        <v>68716.070000000007</v>
      </c>
    </row>
    <row r="113" spans="1:7" hidden="1" x14ac:dyDescent="0.3">
      <c r="A113" s="12" t="s">
        <v>58</v>
      </c>
      <c r="B113" s="16">
        <v>0</v>
      </c>
      <c r="C113" s="16">
        <v>0</v>
      </c>
      <c r="D113" s="16">
        <v>0</v>
      </c>
    </row>
    <row r="114" spans="1:7" x14ac:dyDescent="0.3">
      <c r="A114" s="17" t="s">
        <v>18</v>
      </c>
      <c r="B114" s="18">
        <f>SUM(B108:B113)</f>
        <v>170570</v>
      </c>
      <c r="C114" s="18">
        <f>SUM(C108:C113)</f>
        <v>43735.740000000005</v>
      </c>
      <c r="D114" s="18">
        <f>SUM(D108:D113)</f>
        <v>2286672.9</v>
      </c>
      <c r="F114" s="16">
        <f>B114-170570</f>
        <v>0</v>
      </c>
      <c r="G114" s="21">
        <f>C114-[1]Airport!$D$42</f>
        <v>0</v>
      </c>
    </row>
    <row r="116" spans="1:7" x14ac:dyDescent="0.3">
      <c r="A116" s="12" t="s">
        <v>41</v>
      </c>
      <c r="B116" s="16">
        <f>B104-B114</f>
        <v>10130</v>
      </c>
      <c r="C116" s="16">
        <f>C104-C114</f>
        <v>19281.249999999993</v>
      </c>
      <c r="D116" s="16">
        <f>D104-D114</f>
        <v>-179615.14000000013</v>
      </c>
    </row>
    <row r="117" spans="1:7" ht="15.6" x14ac:dyDescent="0.45">
      <c r="A117" s="19" t="s">
        <v>33</v>
      </c>
      <c r="B117" s="20">
        <v>20568.07</v>
      </c>
      <c r="C117" s="20">
        <v>20568.07</v>
      </c>
      <c r="D117" s="20">
        <v>507707</v>
      </c>
    </row>
    <row r="118" spans="1:7" x14ac:dyDescent="0.3">
      <c r="A118" s="14" t="s">
        <v>42</v>
      </c>
      <c r="B118" s="18">
        <f>B116+B117</f>
        <v>30698.07</v>
      </c>
      <c r="C118" s="18">
        <f>C116+C117</f>
        <v>39849.319999999992</v>
      </c>
      <c r="D118" s="18">
        <f>D116+D117</f>
        <v>328091.85999999987</v>
      </c>
    </row>
    <row r="120" spans="1:7" x14ac:dyDescent="0.3">
      <c r="A120" s="15" t="s">
        <v>50</v>
      </c>
    </row>
    <row r="121" spans="1:7" x14ac:dyDescent="0.3">
      <c r="A121" s="13" t="s">
        <v>19</v>
      </c>
    </row>
    <row r="122" spans="1:7" x14ac:dyDescent="0.3">
      <c r="A122" s="12" t="s">
        <v>44</v>
      </c>
      <c r="B122" s="16">
        <v>86900</v>
      </c>
      <c r="C122" s="16">
        <v>14770.55</v>
      </c>
      <c r="D122" s="16">
        <v>90741.25</v>
      </c>
    </row>
    <row r="123" spans="1:7" x14ac:dyDescent="0.3">
      <c r="A123" s="12" t="s">
        <v>1</v>
      </c>
      <c r="B123" s="16">
        <v>0</v>
      </c>
      <c r="C123" s="16">
        <v>0</v>
      </c>
      <c r="D123" s="16">
        <v>456.1</v>
      </c>
    </row>
    <row r="124" spans="1:7" x14ac:dyDescent="0.3">
      <c r="A124" s="12" t="s">
        <v>7</v>
      </c>
      <c r="B124" s="16">
        <v>0</v>
      </c>
      <c r="C124" s="16">
        <v>0</v>
      </c>
      <c r="D124" s="16">
        <v>0</v>
      </c>
    </row>
    <row r="125" spans="1:7" x14ac:dyDescent="0.3">
      <c r="A125" s="12" t="s">
        <v>8</v>
      </c>
      <c r="B125" s="16">
        <v>0</v>
      </c>
      <c r="C125" s="16">
        <v>0</v>
      </c>
      <c r="D125" s="16">
        <v>2255</v>
      </c>
    </row>
    <row r="126" spans="1:7" hidden="1" x14ac:dyDescent="0.3">
      <c r="A126" s="12" t="s">
        <v>7</v>
      </c>
      <c r="B126" s="16">
        <v>0</v>
      </c>
      <c r="C126" s="16">
        <v>0</v>
      </c>
      <c r="D126" s="16">
        <v>0</v>
      </c>
    </row>
    <row r="127" spans="1:7" hidden="1" x14ac:dyDescent="0.3">
      <c r="A127" s="12" t="s">
        <v>52</v>
      </c>
      <c r="B127" s="16">
        <f>0</f>
        <v>0</v>
      </c>
      <c r="C127" s="16">
        <f>0</f>
        <v>0</v>
      </c>
      <c r="D127" s="16">
        <v>0</v>
      </c>
    </row>
    <row r="128" spans="1:7" hidden="1" x14ac:dyDescent="0.3">
      <c r="A128" s="12" t="s">
        <v>11</v>
      </c>
      <c r="B128" s="16">
        <v>0</v>
      </c>
      <c r="C128" s="16">
        <v>0</v>
      </c>
      <c r="D128" s="16">
        <v>0</v>
      </c>
    </row>
    <row r="129" spans="1:4" hidden="1" x14ac:dyDescent="0.3">
      <c r="A129" s="12" t="s">
        <v>38</v>
      </c>
      <c r="B129" s="16">
        <f>0</f>
        <v>0</v>
      </c>
      <c r="C129" s="16">
        <f>0</f>
        <v>0</v>
      </c>
      <c r="D129" s="16">
        <v>0</v>
      </c>
    </row>
    <row r="130" spans="1:4" x14ac:dyDescent="0.3">
      <c r="A130" s="17" t="s">
        <v>18</v>
      </c>
      <c r="B130" s="18">
        <f>SUM(B122:B129)</f>
        <v>86900</v>
      </c>
      <c r="C130" s="18">
        <f>SUM(C122:C129)</f>
        <v>14770.55</v>
      </c>
      <c r="D130" s="18">
        <f>SUM(D122:D129)</f>
        <v>93452.35</v>
      </c>
    </row>
    <row r="132" spans="1:4" x14ac:dyDescent="0.3">
      <c r="A132" s="13" t="s">
        <v>12</v>
      </c>
    </row>
    <row r="133" spans="1:4" x14ac:dyDescent="0.3">
      <c r="A133" s="12" t="s">
        <v>24</v>
      </c>
      <c r="B133" s="16">
        <v>31200</v>
      </c>
      <c r="C133" s="16">
        <v>15344.31</v>
      </c>
      <c r="D133" s="16">
        <v>27165.91</v>
      </c>
    </row>
    <row r="134" spans="1:4" x14ac:dyDescent="0.3">
      <c r="A134" s="12" t="s">
        <v>3</v>
      </c>
      <c r="B134" s="16">
        <v>12200</v>
      </c>
      <c r="C134" s="16">
        <v>9585</v>
      </c>
      <c r="D134" s="16">
        <v>17156</v>
      </c>
    </row>
    <row r="135" spans="1:4" x14ac:dyDescent="0.3">
      <c r="A135" s="12" t="s">
        <v>4</v>
      </c>
      <c r="B135" s="16">
        <v>1300</v>
      </c>
      <c r="C135" s="16">
        <v>0</v>
      </c>
      <c r="D135" s="16">
        <v>0</v>
      </c>
    </row>
    <row r="136" spans="1:4" x14ac:dyDescent="0.3">
      <c r="A136" s="12" t="s">
        <v>22</v>
      </c>
      <c r="B136" s="16">
        <v>500</v>
      </c>
      <c r="C136" s="16">
        <v>0</v>
      </c>
      <c r="D136" s="16">
        <v>856.73</v>
      </c>
    </row>
    <row r="137" spans="1:4" x14ac:dyDescent="0.3">
      <c r="A137" s="12" t="s">
        <v>82</v>
      </c>
      <c r="B137" s="16">
        <v>300</v>
      </c>
      <c r="C137" s="16">
        <v>5.75</v>
      </c>
      <c r="D137" s="16">
        <v>411.44</v>
      </c>
    </row>
    <row r="138" spans="1:4" x14ac:dyDescent="0.3">
      <c r="A138" s="12" t="s">
        <v>2</v>
      </c>
      <c r="B138" s="16">
        <v>12900</v>
      </c>
      <c r="C138" s="16">
        <v>8325.8799999999992</v>
      </c>
      <c r="D138" s="16">
        <v>6853.16</v>
      </c>
    </row>
    <row r="139" spans="1:4" x14ac:dyDescent="0.3">
      <c r="A139" s="17" t="s">
        <v>18</v>
      </c>
      <c r="B139" s="18">
        <f>SUM(B133:B138)</f>
        <v>58400</v>
      </c>
      <c r="C139" s="18">
        <f>SUM(C133:C138)</f>
        <v>33260.939999999995</v>
      </c>
      <c r="D139" s="18">
        <f>SUM(D133:D138)</f>
        <v>52443.240000000005</v>
      </c>
    </row>
    <row r="141" spans="1:4" x14ac:dyDescent="0.3">
      <c r="A141" s="12" t="s">
        <v>41</v>
      </c>
      <c r="B141" s="16">
        <f>B130-B139</f>
        <v>28500</v>
      </c>
      <c r="C141" s="16">
        <f>C130-C139</f>
        <v>-18490.389999999996</v>
      </c>
      <c r="D141" s="16">
        <f>D130-D139</f>
        <v>41009.11</v>
      </c>
    </row>
    <row r="142" spans="1:4" ht="15.6" x14ac:dyDescent="0.45">
      <c r="A142" s="19" t="s">
        <v>33</v>
      </c>
      <c r="B142" s="20">
        <v>140297.69</v>
      </c>
      <c r="C142" s="20">
        <v>140297.69</v>
      </c>
      <c r="D142" s="22">
        <v>81131</v>
      </c>
    </row>
    <row r="143" spans="1:4" x14ac:dyDescent="0.3">
      <c r="A143" s="14" t="s">
        <v>42</v>
      </c>
      <c r="B143" s="18">
        <f>B141+B142</f>
        <v>168797.69</v>
      </c>
      <c r="C143" s="18">
        <f>C141+C142</f>
        <v>121807.3</v>
      </c>
      <c r="D143" s="18">
        <f>D141+D142</f>
        <v>122140.11</v>
      </c>
    </row>
    <row r="145" spans="1:4" x14ac:dyDescent="0.3">
      <c r="A145" s="15" t="s">
        <v>53</v>
      </c>
    </row>
    <row r="146" spans="1:4" x14ac:dyDescent="0.3">
      <c r="A146" s="13" t="s">
        <v>19</v>
      </c>
    </row>
    <row r="147" spans="1:4" x14ac:dyDescent="0.3">
      <c r="A147" s="12" t="s">
        <v>44</v>
      </c>
      <c r="B147" s="16">
        <v>544700</v>
      </c>
      <c r="C147" s="16">
        <v>237783.41</v>
      </c>
      <c r="D147" s="16">
        <v>486152.58</v>
      </c>
    </row>
    <row r="148" spans="1:4" x14ac:dyDescent="0.3">
      <c r="A148" s="12" t="s">
        <v>8</v>
      </c>
      <c r="B148" s="16">
        <v>0</v>
      </c>
      <c r="C148" s="16">
        <v>0</v>
      </c>
      <c r="D148" s="16">
        <v>38080</v>
      </c>
    </row>
    <row r="149" spans="1:4" hidden="1" x14ac:dyDescent="0.3">
      <c r="A149" s="12" t="s">
        <v>37</v>
      </c>
      <c r="B149" s="16">
        <f>0</f>
        <v>0</v>
      </c>
      <c r="C149" s="16">
        <f>0</f>
        <v>0</v>
      </c>
      <c r="D149" s="16">
        <v>0</v>
      </c>
    </row>
    <row r="150" spans="1:4" hidden="1" x14ac:dyDescent="0.3">
      <c r="A150" s="12" t="s">
        <v>51</v>
      </c>
      <c r="B150" s="16">
        <f>0</f>
        <v>0</v>
      </c>
      <c r="C150" s="16">
        <f>0</f>
        <v>0</v>
      </c>
      <c r="D150" s="16">
        <v>0</v>
      </c>
    </row>
    <row r="151" spans="1:4" hidden="1" x14ac:dyDescent="0.3">
      <c r="A151" s="12" t="s">
        <v>7</v>
      </c>
      <c r="B151" s="16">
        <f>0</f>
        <v>0</v>
      </c>
      <c r="C151" s="16">
        <f>0</f>
        <v>0</v>
      </c>
      <c r="D151" s="16">
        <v>0</v>
      </c>
    </row>
    <row r="152" spans="1:4" x14ac:dyDescent="0.3">
      <c r="A152" s="17" t="s">
        <v>18</v>
      </c>
      <c r="B152" s="18">
        <f>SUM(B147:B151)</f>
        <v>544700</v>
      </c>
      <c r="C152" s="18">
        <f>SUM(C147:C151)</f>
        <v>237783.41</v>
      </c>
      <c r="D152" s="18">
        <f>SUM(D147:D151)</f>
        <v>524232.58</v>
      </c>
    </row>
    <row r="153" spans="1:4" ht="8.6999999999999993" customHeight="1" x14ac:dyDescent="0.3"/>
    <row r="154" spans="1:4" x14ac:dyDescent="0.3">
      <c r="A154" s="13" t="s">
        <v>12</v>
      </c>
    </row>
    <row r="155" spans="1:4" hidden="1" x14ac:dyDescent="0.3">
      <c r="A155" s="12" t="s">
        <v>24</v>
      </c>
      <c r="B155" s="16">
        <f>0</f>
        <v>0</v>
      </c>
      <c r="C155" s="16">
        <f>0</f>
        <v>0</v>
      </c>
      <c r="D155" s="16">
        <v>0</v>
      </c>
    </row>
    <row r="156" spans="1:4" hidden="1" x14ac:dyDescent="0.3">
      <c r="A156" s="12" t="s">
        <v>3</v>
      </c>
      <c r="B156" s="16">
        <f>0</f>
        <v>0</v>
      </c>
      <c r="C156" s="16">
        <f>0</f>
        <v>0</v>
      </c>
      <c r="D156" s="16">
        <v>0</v>
      </c>
    </row>
    <row r="157" spans="1:4" hidden="1" x14ac:dyDescent="0.3">
      <c r="A157" s="12" t="s">
        <v>4</v>
      </c>
      <c r="B157" s="16">
        <f>0</f>
        <v>0</v>
      </c>
      <c r="C157" s="16">
        <f>0</f>
        <v>0</v>
      </c>
      <c r="D157" s="16">
        <v>0</v>
      </c>
    </row>
    <row r="158" spans="1:4" hidden="1" x14ac:dyDescent="0.3">
      <c r="A158" s="12" t="s">
        <v>40</v>
      </c>
      <c r="B158" s="16">
        <f>0</f>
        <v>0</v>
      </c>
      <c r="C158" s="16">
        <f>0</f>
        <v>0</v>
      </c>
      <c r="D158" s="16">
        <v>0</v>
      </c>
    </row>
    <row r="159" spans="1:4" x14ac:dyDescent="0.3">
      <c r="A159" s="12" t="s">
        <v>58</v>
      </c>
      <c r="B159" s="16">
        <v>744135</v>
      </c>
      <c r="C159" s="16">
        <v>0</v>
      </c>
      <c r="D159" s="16">
        <v>460000</v>
      </c>
    </row>
    <row r="160" spans="1:4" x14ac:dyDescent="0.3">
      <c r="A160" s="17" t="s">
        <v>18</v>
      </c>
      <c r="B160" s="18">
        <f>SUM(B155:B159)</f>
        <v>744135</v>
      </c>
      <c r="C160" s="18">
        <f>SUM(C155:C159)</f>
        <v>0</v>
      </c>
      <c r="D160" s="18">
        <f>SUM(D155:D159)</f>
        <v>460000</v>
      </c>
    </row>
    <row r="161" spans="1:4" ht="7.2" customHeight="1" x14ac:dyDescent="0.3"/>
    <row r="162" spans="1:4" x14ac:dyDescent="0.3">
      <c r="A162" s="12" t="s">
        <v>41</v>
      </c>
      <c r="B162" s="16">
        <f>B152-B160</f>
        <v>-199435</v>
      </c>
      <c r="C162" s="16">
        <f>C152-C160</f>
        <v>237783.41</v>
      </c>
      <c r="D162" s="16">
        <f>D152-D160</f>
        <v>64232.580000000016</v>
      </c>
    </row>
    <row r="163" spans="1:4" ht="15.6" x14ac:dyDescent="0.45">
      <c r="A163" s="19" t="s">
        <v>33</v>
      </c>
      <c r="B163" s="20">
        <v>1352127.18</v>
      </c>
      <c r="C163" s="20">
        <v>1352127.18</v>
      </c>
      <c r="D163" s="22">
        <v>1661943</v>
      </c>
    </row>
    <row r="164" spans="1:4" x14ac:dyDescent="0.3">
      <c r="A164" s="14" t="s">
        <v>42</v>
      </c>
      <c r="B164" s="18">
        <f>B162+B163</f>
        <v>1152692.18</v>
      </c>
      <c r="C164" s="18">
        <f>C162+C163</f>
        <v>1589910.5899999999</v>
      </c>
      <c r="D164" s="18">
        <f>D162+D163</f>
        <v>1726175.58</v>
      </c>
    </row>
    <row r="166" spans="1:4" x14ac:dyDescent="0.3">
      <c r="A166" s="14" t="s">
        <v>54</v>
      </c>
    </row>
    <row r="167" spans="1:4" x14ac:dyDescent="0.3">
      <c r="A167" s="15" t="s">
        <v>55</v>
      </c>
    </row>
    <row r="168" spans="1:4" x14ac:dyDescent="0.3">
      <c r="A168" s="13" t="s">
        <v>19</v>
      </c>
    </row>
    <row r="169" spans="1:4" x14ac:dyDescent="0.3">
      <c r="A169" s="12" t="s">
        <v>56</v>
      </c>
      <c r="B169" s="16">
        <v>8227800</v>
      </c>
      <c r="C169" s="16">
        <v>3541279.16</v>
      </c>
      <c r="D169" s="16">
        <v>7476803.7300000004</v>
      </c>
    </row>
    <row r="170" spans="1:4" x14ac:dyDescent="0.3">
      <c r="A170" s="12" t="s">
        <v>57</v>
      </c>
      <c r="B170" s="16">
        <v>79500</v>
      </c>
      <c r="C170" s="16">
        <v>36382.49</v>
      </c>
      <c r="D170" s="16">
        <v>68385.149999999994</v>
      </c>
    </row>
    <row r="171" spans="1:4" x14ac:dyDescent="0.3">
      <c r="A171" s="12" t="s">
        <v>8</v>
      </c>
      <c r="B171" s="16">
        <v>0</v>
      </c>
      <c r="C171" s="16">
        <v>0</v>
      </c>
      <c r="D171" s="16">
        <v>76120</v>
      </c>
    </row>
    <row r="172" spans="1:4" x14ac:dyDescent="0.3">
      <c r="A172" s="12" t="s">
        <v>62</v>
      </c>
      <c r="B172" s="16">
        <v>5000</v>
      </c>
      <c r="C172" s="16">
        <v>345.04</v>
      </c>
      <c r="D172" s="16">
        <v>-5899.66</v>
      </c>
    </row>
    <row r="173" spans="1:4" x14ac:dyDescent="0.3">
      <c r="A173" s="12" t="s">
        <v>11</v>
      </c>
      <c r="B173" s="16">
        <v>600</v>
      </c>
      <c r="C173" s="16">
        <v>2348.5</v>
      </c>
      <c r="D173" s="16">
        <v>1788.0500000000002</v>
      </c>
    </row>
    <row r="174" spans="1:4" hidden="1" x14ac:dyDescent="0.3">
      <c r="A174" s="12" t="s">
        <v>38</v>
      </c>
      <c r="B174" s="16">
        <v>0</v>
      </c>
      <c r="C174" s="16">
        <v>0</v>
      </c>
      <c r="D174" s="16">
        <v>0</v>
      </c>
    </row>
    <row r="175" spans="1:4" x14ac:dyDescent="0.3">
      <c r="A175" s="17" t="s">
        <v>18</v>
      </c>
      <c r="B175" s="18">
        <f>SUM(B169:B174)</f>
        <v>8312900</v>
      </c>
      <c r="C175" s="18">
        <f>SUM(C169:C174)</f>
        <v>3580355.1900000004</v>
      </c>
      <c r="D175" s="18">
        <f>SUM(D169:D174)</f>
        <v>7617197.2700000005</v>
      </c>
    </row>
    <row r="177" spans="1:6" x14ac:dyDescent="0.3">
      <c r="A177" s="13" t="s">
        <v>12</v>
      </c>
    </row>
    <row r="178" spans="1:6" x14ac:dyDescent="0.3">
      <c r="A178" s="12" t="s">
        <v>24</v>
      </c>
      <c r="B178" s="16">
        <v>420490</v>
      </c>
      <c r="C178" s="16">
        <v>205420.07</v>
      </c>
      <c r="D178" s="16">
        <v>343262.88</v>
      </c>
    </row>
    <row r="179" spans="1:6" x14ac:dyDescent="0.3">
      <c r="A179" s="12" t="s">
        <v>3</v>
      </c>
      <c r="B179" s="16">
        <v>101200</v>
      </c>
      <c r="C179" s="16">
        <v>31343.39</v>
      </c>
      <c r="D179" s="16">
        <v>6730.62</v>
      </c>
    </row>
    <row r="180" spans="1:6" x14ac:dyDescent="0.3">
      <c r="A180" s="12" t="s">
        <v>83</v>
      </c>
      <c r="B180" s="16">
        <v>5046700</v>
      </c>
      <c r="C180" s="16">
        <v>2540434.4500000002</v>
      </c>
      <c r="D180" s="16">
        <v>4978243.3499999996</v>
      </c>
    </row>
    <row r="181" spans="1:6" x14ac:dyDescent="0.3">
      <c r="A181" s="12" t="s">
        <v>22</v>
      </c>
      <c r="B181" s="16">
        <v>100000</v>
      </c>
      <c r="C181" s="16">
        <v>52660.2</v>
      </c>
      <c r="D181" s="16">
        <v>88458.95</v>
      </c>
    </row>
    <row r="182" spans="1:6" x14ac:dyDescent="0.3">
      <c r="A182" s="12" t="s">
        <v>82</v>
      </c>
      <c r="B182" s="16">
        <v>26200</v>
      </c>
      <c r="C182" s="16">
        <v>9313.31</v>
      </c>
      <c r="D182" s="16">
        <v>8306.4699999999993</v>
      </c>
    </row>
    <row r="183" spans="1:6" x14ac:dyDescent="0.3">
      <c r="A183" s="12" t="s">
        <v>59</v>
      </c>
      <c r="B183" s="16">
        <v>166600</v>
      </c>
      <c r="C183" s="16">
        <v>0</v>
      </c>
      <c r="D183" s="16">
        <v>127116.48</v>
      </c>
    </row>
    <row r="184" spans="1:6" x14ac:dyDescent="0.3">
      <c r="A184" s="12" t="s">
        <v>87</v>
      </c>
      <c r="B184" s="16">
        <v>0</v>
      </c>
      <c r="C184" s="16">
        <v>0</v>
      </c>
      <c r="D184" s="16"/>
    </row>
    <row r="185" spans="1:6" x14ac:dyDescent="0.3">
      <c r="A185" s="12" t="s">
        <v>60</v>
      </c>
      <c r="B185" s="16">
        <v>12100</v>
      </c>
      <c r="C185" s="16">
        <v>5539.9</v>
      </c>
      <c r="D185" s="16">
        <v>3899.39</v>
      </c>
    </row>
    <row r="186" spans="1:6" x14ac:dyDescent="0.3">
      <c r="A186" s="12" t="s">
        <v>2</v>
      </c>
      <c r="B186" s="16">
        <v>91125</v>
      </c>
      <c r="C186" s="16">
        <v>40136.17</v>
      </c>
      <c r="D186" s="16">
        <v>62190.86</v>
      </c>
    </row>
    <row r="187" spans="1:6" hidden="1" x14ac:dyDescent="0.3">
      <c r="A187" s="12" t="s">
        <v>84</v>
      </c>
      <c r="B187" s="16">
        <v>0</v>
      </c>
      <c r="C187" s="16">
        <v>0</v>
      </c>
      <c r="D187" s="16">
        <v>0</v>
      </c>
    </row>
    <row r="188" spans="1:6" x14ac:dyDescent="0.3">
      <c r="A188" s="12" t="s">
        <v>58</v>
      </c>
      <c r="B188" s="16">
        <v>1404300</v>
      </c>
      <c r="C188" s="16">
        <v>0</v>
      </c>
      <c r="D188" s="16">
        <v>1021583</v>
      </c>
    </row>
    <row r="189" spans="1:6" x14ac:dyDescent="0.3">
      <c r="A189" s="17" t="s">
        <v>18</v>
      </c>
      <c r="B189" s="18">
        <f>SUM(B178:B188)</f>
        <v>7368715</v>
      </c>
      <c r="C189" s="18">
        <f>SUM(C178:C188)</f>
        <v>2884847.49</v>
      </c>
      <c r="D189" s="18">
        <f>SUM(D178:D188)</f>
        <v>6639792</v>
      </c>
      <c r="F189" s="21"/>
    </row>
    <row r="191" spans="1:6" x14ac:dyDescent="0.3">
      <c r="A191" s="12" t="s">
        <v>72</v>
      </c>
      <c r="B191" s="16">
        <f>B175-B189</f>
        <v>944185</v>
      </c>
      <c r="C191" s="16">
        <f>C175-C189</f>
        <v>695507.70000000019</v>
      </c>
      <c r="D191" s="16">
        <f>D175-D189</f>
        <v>977405.27000000048</v>
      </c>
    </row>
    <row r="192" spans="1:6" ht="15.6" x14ac:dyDescent="0.45">
      <c r="A192" s="19" t="s">
        <v>73</v>
      </c>
      <c r="B192" s="20">
        <f>2698191.23+847505.39</f>
        <v>3545696.62</v>
      </c>
      <c r="C192" s="20">
        <f>2698191.23+847505.39</f>
        <v>3545696.62</v>
      </c>
      <c r="D192" s="20">
        <v>1530336</v>
      </c>
    </row>
    <row r="193" spans="1:4" x14ac:dyDescent="0.3">
      <c r="A193" s="14" t="s">
        <v>74</v>
      </c>
      <c r="B193" s="18">
        <f>B191+B192</f>
        <v>4489881.62</v>
      </c>
      <c r="C193" s="18">
        <f>C191+C192</f>
        <v>4241204.32</v>
      </c>
      <c r="D193" s="18">
        <f>D191+D192</f>
        <v>2507741.2700000005</v>
      </c>
    </row>
    <row r="195" spans="1:4" x14ac:dyDescent="0.3">
      <c r="A195" s="15" t="s">
        <v>61</v>
      </c>
    </row>
    <row r="196" spans="1:4" x14ac:dyDescent="0.3">
      <c r="A196" s="13" t="s">
        <v>19</v>
      </c>
    </row>
    <row r="197" spans="1:4" x14ac:dyDescent="0.3">
      <c r="A197" s="12" t="s">
        <v>56</v>
      </c>
      <c r="B197" s="16">
        <f>812900+55100+827000</f>
        <v>1695000</v>
      </c>
      <c r="C197" s="16">
        <f>378385.77+0+365175.78</f>
        <v>743561.55</v>
      </c>
      <c r="D197" s="16">
        <v>1548785.95</v>
      </c>
    </row>
    <row r="198" spans="1:4" x14ac:dyDescent="0.3">
      <c r="A198" s="12" t="s">
        <v>57</v>
      </c>
      <c r="B198" s="16">
        <f>9500+4800</f>
        <v>14300</v>
      </c>
      <c r="C198" s="16">
        <f>5034.79+3558.17</f>
        <v>8592.9599999999991</v>
      </c>
      <c r="D198" s="16">
        <v>11762.16</v>
      </c>
    </row>
    <row r="199" spans="1:4" x14ac:dyDescent="0.3">
      <c r="A199" s="12" t="s">
        <v>8</v>
      </c>
      <c r="B199" s="16">
        <f>28500+1200</f>
        <v>29700</v>
      </c>
      <c r="C199" s="16">
        <v>582.77</v>
      </c>
      <c r="D199" s="16">
        <v>38459.4</v>
      </c>
    </row>
    <row r="200" spans="1:4" x14ac:dyDescent="0.3">
      <c r="A200" s="12" t="s">
        <v>62</v>
      </c>
      <c r="B200" s="16">
        <v>400</v>
      </c>
      <c r="C200" s="16">
        <v>300.06</v>
      </c>
      <c r="D200" s="16">
        <v>0</v>
      </c>
    </row>
    <row r="201" spans="1:4" x14ac:dyDescent="0.3">
      <c r="A201" s="12" t="s">
        <v>7</v>
      </c>
      <c r="B201" s="16">
        <v>0</v>
      </c>
      <c r="C201" s="16">
        <v>300000</v>
      </c>
      <c r="D201" s="16">
        <v>335339.58</v>
      </c>
    </row>
    <row r="202" spans="1:4" x14ac:dyDescent="0.3">
      <c r="A202" s="12" t="s">
        <v>11</v>
      </c>
      <c r="B202" s="16">
        <f>11200+15600+200</f>
        <v>27000</v>
      </c>
      <c r="C202" s="16">
        <f>38041.24+6300+1218.83</f>
        <v>45560.07</v>
      </c>
      <c r="D202" s="16">
        <v>43550.130000000005</v>
      </c>
    </row>
    <row r="203" spans="1:4" hidden="1" x14ac:dyDescent="0.3">
      <c r="A203" s="12" t="s">
        <v>63</v>
      </c>
      <c r="B203" s="16">
        <v>0</v>
      </c>
      <c r="C203" s="16">
        <v>0</v>
      </c>
      <c r="D203" s="16">
        <v>0</v>
      </c>
    </row>
    <row r="204" spans="1:4" x14ac:dyDescent="0.3">
      <c r="A204" s="17" t="s">
        <v>47</v>
      </c>
      <c r="B204" s="18">
        <f>SUM(B197:B203)</f>
        <v>1766400</v>
      </c>
      <c r="C204" s="18">
        <f>SUM(C197:C203)</f>
        <v>1098597.4100000001</v>
      </c>
      <c r="D204" s="18">
        <f>SUM(D197:D203)</f>
        <v>1977897.2199999997</v>
      </c>
    </row>
    <row r="205" spans="1:4" ht="9.4499999999999993" customHeight="1" x14ac:dyDescent="0.3"/>
    <row r="206" spans="1:4" x14ac:dyDescent="0.3">
      <c r="A206" s="13" t="s">
        <v>12</v>
      </c>
    </row>
    <row r="207" spans="1:4" x14ac:dyDescent="0.3">
      <c r="A207" s="14" t="s">
        <v>64</v>
      </c>
    </row>
    <row r="208" spans="1:4" x14ac:dyDescent="0.3">
      <c r="A208" s="12" t="s">
        <v>24</v>
      </c>
      <c r="B208" s="16">
        <v>165530</v>
      </c>
      <c r="C208" s="16">
        <v>78099.92</v>
      </c>
      <c r="D208" s="16">
        <v>157657.46000000002</v>
      </c>
    </row>
    <row r="209" spans="1:4" x14ac:dyDescent="0.3">
      <c r="A209" s="12" t="s">
        <v>3</v>
      </c>
      <c r="B209" s="16">
        <v>79300</v>
      </c>
      <c r="C209" s="16">
        <v>7334.63</v>
      </c>
      <c r="D209" s="16">
        <v>234464.97</v>
      </c>
    </row>
    <row r="210" spans="1:4" x14ac:dyDescent="0.3">
      <c r="A210" s="12" t="s">
        <v>22</v>
      </c>
      <c r="B210" s="16">
        <v>27700</v>
      </c>
      <c r="C210" s="16">
        <v>6343.14</v>
      </c>
      <c r="D210" s="16">
        <v>29720.61</v>
      </c>
    </row>
    <row r="211" spans="1:4" x14ac:dyDescent="0.3">
      <c r="A211" s="12" t="s">
        <v>82</v>
      </c>
      <c r="B211" s="16">
        <v>91800</v>
      </c>
      <c r="C211" s="16">
        <v>56769.69</v>
      </c>
      <c r="D211" s="16">
        <v>6013.08</v>
      </c>
    </row>
    <row r="212" spans="1:4" x14ac:dyDescent="0.3">
      <c r="A212" s="12" t="s">
        <v>59</v>
      </c>
      <c r="B212" s="16">
        <v>149000</v>
      </c>
      <c r="C212" s="16">
        <v>0</v>
      </c>
      <c r="D212" s="16">
        <v>202642.8</v>
      </c>
    </row>
    <row r="213" spans="1:4" x14ac:dyDescent="0.3">
      <c r="A213" s="12" t="s">
        <v>60</v>
      </c>
      <c r="B213" s="16">
        <v>100</v>
      </c>
      <c r="C213" s="16">
        <v>22.24</v>
      </c>
      <c r="D213" s="16">
        <v>101.77</v>
      </c>
    </row>
    <row r="214" spans="1:4" x14ac:dyDescent="0.3">
      <c r="A214" s="12" t="s">
        <v>2</v>
      </c>
      <c r="B214" s="16">
        <v>32400</v>
      </c>
      <c r="C214" s="16">
        <v>10575.44</v>
      </c>
      <c r="D214" s="16">
        <v>22755.439999999999</v>
      </c>
    </row>
    <row r="215" spans="1:4" hidden="1" x14ac:dyDescent="0.3">
      <c r="A215" s="12" t="s">
        <v>65</v>
      </c>
      <c r="B215" s="16">
        <f>0</f>
        <v>0</v>
      </c>
      <c r="C215" s="16">
        <f>0</f>
        <v>0</v>
      </c>
      <c r="D215" s="16">
        <v>0</v>
      </c>
    </row>
    <row r="216" spans="1:4" x14ac:dyDescent="0.3">
      <c r="A216" s="12" t="s">
        <v>66</v>
      </c>
      <c r="B216" s="16">
        <v>368800</v>
      </c>
      <c r="C216" s="16">
        <v>0</v>
      </c>
      <c r="D216" s="16">
        <v>300000</v>
      </c>
    </row>
    <row r="217" spans="1:4" x14ac:dyDescent="0.3">
      <c r="A217" s="17" t="s">
        <v>47</v>
      </c>
      <c r="B217" s="18">
        <f>SUM(B208:B216)</f>
        <v>914630</v>
      </c>
      <c r="C217" s="18">
        <f>SUM(C208:C216)</f>
        <v>159145.06</v>
      </c>
      <c r="D217" s="18">
        <f>SUM(D208:D216)</f>
        <v>953356.13</v>
      </c>
    </row>
    <row r="218" spans="1:4" ht="8.6999999999999993" customHeight="1" x14ac:dyDescent="0.3"/>
    <row r="219" spans="1:4" x14ac:dyDescent="0.3">
      <c r="A219" s="14" t="s">
        <v>67</v>
      </c>
    </row>
    <row r="220" spans="1:4" x14ac:dyDescent="0.3">
      <c r="A220" s="12" t="s">
        <v>24</v>
      </c>
      <c r="B220" s="16">
        <v>164230</v>
      </c>
      <c r="C220" s="16">
        <v>78918.27</v>
      </c>
      <c r="D220" s="16">
        <v>57760.54</v>
      </c>
    </row>
    <row r="221" spans="1:4" x14ac:dyDescent="0.3">
      <c r="A221" s="12" t="s">
        <v>3</v>
      </c>
      <c r="B221" s="16">
        <v>100300</v>
      </c>
      <c r="C221" s="16">
        <v>68760.210000000006</v>
      </c>
      <c r="D221" s="16">
        <v>84777.5</v>
      </c>
    </row>
    <row r="222" spans="1:4" x14ac:dyDescent="0.3">
      <c r="A222" s="12" t="s">
        <v>22</v>
      </c>
      <c r="B222" s="16">
        <v>4800</v>
      </c>
      <c r="C222" s="16">
        <v>2327.91</v>
      </c>
      <c r="D222" s="16">
        <v>4200.75</v>
      </c>
    </row>
    <row r="223" spans="1:4" x14ac:dyDescent="0.3">
      <c r="A223" s="12" t="s">
        <v>82</v>
      </c>
      <c r="B223" s="16">
        <v>16700</v>
      </c>
      <c r="C223" s="16">
        <v>12125.85</v>
      </c>
      <c r="D223" s="16">
        <v>55782.32</v>
      </c>
    </row>
    <row r="224" spans="1:4" x14ac:dyDescent="0.3">
      <c r="A224" s="12" t="s">
        <v>59</v>
      </c>
      <c r="B224" s="16">
        <v>106000</v>
      </c>
      <c r="C224" s="16">
        <v>0</v>
      </c>
      <c r="D224" s="16">
        <v>111650.8</v>
      </c>
    </row>
    <row r="225" spans="1:5" x14ac:dyDescent="0.3">
      <c r="A225" s="12" t="s">
        <v>60</v>
      </c>
      <c r="B225" s="16">
        <v>25600</v>
      </c>
      <c r="C225" s="16">
        <v>8416</v>
      </c>
      <c r="D225" s="16">
        <v>20568</v>
      </c>
    </row>
    <row r="226" spans="1:5" x14ac:dyDescent="0.3">
      <c r="A226" s="12" t="s">
        <v>2</v>
      </c>
      <c r="B226" s="16">
        <v>74125</v>
      </c>
      <c r="C226" s="16">
        <v>24452.59</v>
      </c>
      <c r="D226" s="16">
        <v>62990.57</v>
      </c>
    </row>
    <row r="227" spans="1:5" hidden="1" x14ac:dyDescent="0.3">
      <c r="A227" s="12" t="s">
        <v>65</v>
      </c>
      <c r="B227" s="16">
        <f>0</f>
        <v>0</v>
      </c>
      <c r="C227" s="16">
        <f>0</f>
        <v>0</v>
      </c>
      <c r="D227" s="16">
        <v>0</v>
      </c>
    </row>
    <row r="228" spans="1:5" hidden="1" x14ac:dyDescent="0.3">
      <c r="A228" s="12" t="s">
        <v>66</v>
      </c>
      <c r="B228" s="16">
        <f>0</f>
        <v>0</v>
      </c>
      <c r="C228" s="16">
        <f>0</f>
        <v>0</v>
      </c>
      <c r="D228" s="16">
        <v>0</v>
      </c>
    </row>
    <row r="229" spans="1:5" x14ac:dyDescent="0.3">
      <c r="A229" s="17" t="s">
        <v>47</v>
      </c>
      <c r="B229" s="18">
        <f>SUM(B220:B228)</f>
        <v>491755</v>
      </c>
      <c r="C229" s="18">
        <f>SUM(C220:C228)</f>
        <v>195000.83000000002</v>
      </c>
      <c r="D229" s="18">
        <f>SUM(D220:D228)</f>
        <v>397730.48000000004</v>
      </c>
      <c r="E229" s="21">
        <f>C229-[1]print.xlsBUDGET!$D$201</f>
        <v>0</v>
      </c>
    </row>
    <row r="230" spans="1:5" ht="9.4499999999999993" customHeight="1" x14ac:dyDescent="0.3"/>
    <row r="231" spans="1:5" x14ac:dyDescent="0.3">
      <c r="A231" s="14" t="s">
        <v>68</v>
      </c>
    </row>
    <row r="232" spans="1:5" x14ac:dyDescent="0.3">
      <c r="A232" s="12" t="s">
        <v>24</v>
      </c>
      <c r="B232" s="16">
        <v>171600</v>
      </c>
      <c r="C232" s="16">
        <v>82108.100000000006</v>
      </c>
      <c r="D232" s="16">
        <v>144152.62</v>
      </c>
    </row>
    <row r="233" spans="1:5" x14ac:dyDescent="0.3">
      <c r="A233" s="12" t="s">
        <v>3</v>
      </c>
      <c r="B233" s="16">
        <v>6100</v>
      </c>
      <c r="C233" s="16">
        <v>240.88</v>
      </c>
      <c r="D233" s="16">
        <v>11110.21</v>
      </c>
    </row>
    <row r="234" spans="1:5" x14ac:dyDescent="0.3">
      <c r="A234" s="12" t="s">
        <v>22</v>
      </c>
      <c r="B234" s="16">
        <v>2400</v>
      </c>
      <c r="C234" s="16">
        <v>2167.09</v>
      </c>
      <c r="D234" s="16">
        <v>8902.6</v>
      </c>
    </row>
    <row r="235" spans="1:5" x14ac:dyDescent="0.3">
      <c r="A235" s="12" t="s">
        <v>82</v>
      </c>
      <c r="B235" s="16">
        <v>3700</v>
      </c>
      <c r="C235" s="16">
        <v>2008.58</v>
      </c>
      <c r="D235" s="16">
        <v>1672.58</v>
      </c>
    </row>
    <row r="236" spans="1:5" x14ac:dyDescent="0.3">
      <c r="A236" s="12" t="s">
        <v>59</v>
      </c>
      <c r="B236" s="16">
        <v>90000</v>
      </c>
      <c r="C236" s="16">
        <v>0</v>
      </c>
      <c r="D236" s="16">
        <v>67782.16</v>
      </c>
    </row>
    <row r="237" spans="1:5" x14ac:dyDescent="0.3">
      <c r="A237" s="12" t="s">
        <v>2</v>
      </c>
      <c r="B237" s="16">
        <v>45900</v>
      </c>
      <c r="C237" s="16">
        <v>12175.27</v>
      </c>
      <c r="D237" s="16">
        <v>17983.830000000002</v>
      </c>
    </row>
    <row r="238" spans="1:5" x14ac:dyDescent="0.3">
      <c r="A238" s="12" t="s">
        <v>90</v>
      </c>
      <c r="B238" s="16">
        <f>0</f>
        <v>0</v>
      </c>
      <c r="C238" s="16">
        <v>285206.68</v>
      </c>
      <c r="D238" s="16">
        <v>0</v>
      </c>
    </row>
    <row r="239" spans="1:5" hidden="1" x14ac:dyDescent="0.3">
      <c r="A239" s="12" t="s">
        <v>65</v>
      </c>
      <c r="B239" s="16">
        <f>0</f>
        <v>0</v>
      </c>
      <c r="C239" s="16">
        <f>0</f>
        <v>0</v>
      </c>
      <c r="D239" s="16">
        <v>0</v>
      </c>
    </row>
    <row r="240" spans="1:5" hidden="1" x14ac:dyDescent="0.3">
      <c r="A240" s="12" t="s">
        <v>66</v>
      </c>
      <c r="B240" s="16">
        <f>0</f>
        <v>0</v>
      </c>
      <c r="C240" s="16">
        <f>0</f>
        <v>0</v>
      </c>
      <c r="D240" s="16">
        <v>0</v>
      </c>
    </row>
    <row r="241" spans="1:8" x14ac:dyDescent="0.3">
      <c r="A241" s="17" t="s">
        <v>47</v>
      </c>
      <c r="B241" s="18">
        <f>SUM(B232:B240)</f>
        <v>319700</v>
      </c>
      <c r="C241" s="18">
        <f>SUM(C232:C240)</f>
        <v>383906.6</v>
      </c>
      <c r="D241" s="18">
        <f>SUM(D232:D240)</f>
        <v>251604</v>
      </c>
    </row>
    <row r="243" spans="1:8" x14ac:dyDescent="0.3">
      <c r="A243" s="12" t="s">
        <v>72</v>
      </c>
      <c r="B243" s="16">
        <f>B204-B217-B229-B241</f>
        <v>40315</v>
      </c>
      <c r="C243" s="16">
        <f>C204-C217-C229-C241</f>
        <v>360544.92000000004</v>
      </c>
      <c r="D243" s="16">
        <f>D204-D217-D229-D241</f>
        <v>375206.60999999964</v>
      </c>
      <c r="E243" s="21"/>
      <c r="F243" s="21"/>
      <c r="H243" s="12" t="s">
        <v>70</v>
      </c>
    </row>
    <row r="244" spans="1:8" ht="15.6" x14ac:dyDescent="0.45">
      <c r="A244" s="19" t="s">
        <v>73</v>
      </c>
      <c r="B244" s="20">
        <f>5393030.1+590344.86</f>
        <v>5983374.96</v>
      </c>
      <c r="C244" s="20">
        <f>5393030.1+590344.86</f>
        <v>5983374.96</v>
      </c>
      <c r="D244" s="20">
        <v>6948102</v>
      </c>
    </row>
    <row r="245" spans="1:8" x14ac:dyDescent="0.3">
      <c r="A245" s="14" t="s">
        <v>74</v>
      </c>
      <c r="B245" s="18">
        <f>B243+B244</f>
        <v>6023689.96</v>
      </c>
      <c r="C245" s="18">
        <f>C243+C244</f>
        <v>6343919.8799999999</v>
      </c>
      <c r="D245" s="18">
        <f>D243+D244</f>
        <v>7323308.6099999994</v>
      </c>
    </row>
    <row r="247" spans="1:8" x14ac:dyDescent="0.3">
      <c r="A247" s="15" t="s">
        <v>69</v>
      </c>
    </row>
    <row r="248" spans="1:8" x14ac:dyDescent="0.3">
      <c r="A248" s="13" t="s">
        <v>19</v>
      </c>
    </row>
    <row r="249" spans="1:8" x14ac:dyDescent="0.3">
      <c r="A249" s="12" t="s">
        <v>56</v>
      </c>
      <c r="B249" s="16">
        <v>1971100</v>
      </c>
      <c r="C249" s="16">
        <v>849272.48</v>
      </c>
      <c r="D249" s="16">
        <v>1715551.54</v>
      </c>
    </row>
    <row r="250" spans="1:8" x14ac:dyDescent="0.3">
      <c r="A250" s="12" t="s">
        <v>57</v>
      </c>
      <c r="B250" s="16">
        <v>15900</v>
      </c>
      <c r="C250" s="16">
        <v>8389.2999999999993</v>
      </c>
      <c r="D250" s="16">
        <v>11689.56</v>
      </c>
    </row>
    <row r="251" spans="1:8" x14ac:dyDescent="0.3">
      <c r="A251" s="12" t="s">
        <v>8</v>
      </c>
      <c r="B251" s="16">
        <v>0</v>
      </c>
      <c r="C251" s="16">
        <v>0</v>
      </c>
      <c r="D251" s="16">
        <v>29020</v>
      </c>
    </row>
    <row r="252" spans="1:8" x14ac:dyDescent="0.3">
      <c r="A252" s="12" t="s">
        <v>62</v>
      </c>
      <c r="B252" s="16">
        <v>0</v>
      </c>
      <c r="C252" s="16">
        <v>0</v>
      </c>
      <c r="D252" s="16">
        <v>0</v>
      </c>
    </row>
    <row r="253" spans="1:8" x14ac:dyDescent="0.3">
      <c r="A253" s="12" t="s">
        <v>11</v>
      </c>
      <c r="B253" s="16">
        <v>600</v>
      </c>
      <c r="C253" s="16">
        <v>455</v>
      </c>
      <c r="D253" s="16">
        <v>3774.5</v>
      </c>
    </row>
    <row r="254" spans="1:8" hidden="1" x14ac:dyDescent="0.3">
      <c r="A254" s="12" t="s">
        <v>63</v>
      </c>
      <c r="B254" s="16">
        <f>0</f>
        <v>0</v>
      </c>
      <c r="C254" s="16">
        <f>0</f>
        <v>0</v>
      </c>
      <c r="D254" s="16">
        <v>0</v>
      </c>
    </row>
    <row r="255" spans="1:8" x14ac:dyDescent="0.3">
      <c r="A255" s="17" t="s">
        <v>47</v>
      </c>
      <c r="B255" s="18">
        <f>SUM(B249:B254)</f>
        <v>1987600</v>
      </c>
      <c r="C255" s="18">
        <f>SUM(C249:C254)</f>
        <v>858116.78</v>
      </c>
      <c r="D255" s="18">
        <f>SUM(D249:D254)</f>
        <v>1760035.6</v>
      </c>
    </row>
    <row r="257" spans="1:4" x14ac:dyDescent="0.3">
      <c r="A257" s="13" t="s">
        <v>12</v>
      </c>
    </row>
    <row r="258" spans="1:4" x14ac:dyDescent="0.3">
      <c r="A258" s="12" t="s">
        <v>24</v>
      </c>
      <c r="B258" s="16">
        <v>293970</v>
      </c>
      <c r="C258" s="16">
        <v>187668.59</v>
      </c>
      <c r="D258" s="16">
        <v>262950.24</v>
      </c>
    </row>
    <row r="259" spans="1:4" x14ac:dyDescent="0.3">
      <c r="A259" s="12" t="s">
        <v>3</v>
      </c>
      <c r="B259" s="16">
        <v>33400</v>
      </c>
      <c r="C259" s="16">
        <v>19360.259999999998</v>
      </c>
      <c r="D259" s="16">
        <v>30001.06</v>
      </c>
    </row>
    <row r="260" spans="1:4" x14ac:dyDescent="0.3">
      <c r="A260" s="12" t="s">
        <v>83</v>
      </c>
      <c r="B260" s="16">
        <v>1225800</v>
      </c>
      <c r="C260" s="16">
        <v>389203.05</v>
      </c>
      <c r="D260" s="16">
        <v>1447930</v>
      </c>
    </row>
    <row r="261" spans="1:4" x14ac:dyDescent="0.3">
      <c r="A261" s="12" t="s">
        <v>22</v>
      </c>
      <c r="B261" s="16">
        <v>46000</v>
      </c>
      <c r="C261" s="16">
        <v>13130.85</v>
      </c>
      <c r="D261" s="16">
        <v>26151.48</v>
      </c>
    </row>
    <row r="262" spans="1:4" x14ac:dyDescent="0.3">
      <c r="A262" s="12" t="s">
        <v>82</v>
      </c>
      <c r="B262" s="16">
        <v>5800</v>
      </c>
      <c r="C262" s="16">
        <v>4818.7299999999996</v>
      </c>
      <c r="D262" s="16">
        <v>5395.39</v>
      </c>
    </row>
    <row r="263" spans="1:4" x14ac:dyDescent="0.3">
      <c r="A263" s="12" t="s">
        <v>59</v>
      </c>
      <c r="B263" s="16">
        <v>210800</v>
      </c>
      <c r="C263" s="16">
        <v>0</v>
      </c>
      <c r="D263" s="16">
        <v>90713.68</v>
      </c>
    </row>
    <row r="264" spans="1:4" x14ac:dyDescent="0.3">
      <c r="A264" s="12" t="s">
        <v>60</v>
      </c>
      <c r="B264" s="16">
        <v>0</v>
      </c>
      <c r="C264" s="16">
        <v>0</v>
      </c>
      <c r="D264" s="16">
        <v>993.78</v>
      </c>
    </row>
    <row r="265" spans="1:4" x14ac:dyDescent="0.3">
      <c r="A265" s="12" t="s">
        <v>2</v>
      </c>
      <c r="B265" s="16">
        <v>30100</v>
      </c>
      <c r="C265" s="16">
        <v>10401.959999999999</v>
      </c>
      <c r="D265" s="16">
        <v>18512.37</v>
      </c>
    </row>
    <row r="266" spans="1:4" hidden="1" x14ac:dyDescent="0.3">
      <c r="A266" s="12" t="s">
        <v>84</v>
      </c>
      <c r="B266" s="16">
        <v>0</v>
      </c>
      <c r="C266" s="16">
        <v>0</v>
      </c>
      <c r="D266" s="16">
        <v>0</v>
      </c>
    </row>
    <row r="267" spans="1:4" x14ac:dyDescent="0.3">
      <c r="A267" s="12" t="s">
        <v>58</v>
      </c>
      <c r="B267" s="16">
        <v>627200</v>
      </c>
      <c r="C267" s="16">
        <v>0</v>
      </c>
      <c r="D267" s="16">
        <v>200000</v>
      </c>
    </row>
    <row r="268" spans="1:4" x14ac:dyDescent="0.3">
      <c r="A268" s="17" t="s">
        <v>47</v>
      </c>
      <c r="B268" s="18">
        <f>SUM(B258:B267)</f>
        <v>2473070</v>
      </c>
      <c r="C268" s="18">
        <f>SUM(C258:C267)</f>
        <v>624583.43999999994</v>
      </c>
      <c r="D268" s="18">
        <f>SUM(D258:D267)</f>
        <v>2082648</v>
      </c>
    </row>
    <row r="270" spans="1:4" x14ac:dyDescent="0.3">
      <c r="A270" s="12" t="s">
        <v>72</v>
      </c>
      <c r="B270" s="16">
        <f>B255-B268</f>
        <v>-485470</v>
      </c>
      <c r="C270" s="16">
        <f>C255-C268</f>
        <v>233533.34000000008</v>
      </c>
      <c r="D270" s="16">
        <f>D255-D268</f>
        <v>-322612.39999999991</v>
      </c>
    </row>
    <row r="271" spans="1:4" ht="15.6" x14ac:dyDescent="0.45">
      <c r="A271" s="19" t="s">
        <v>73</v>
      </c>
      <c r="B271" s="20">
        <v>2235435.81</v>
      </c>
      <c r="C271" s="20">
        <v>2235435.81</v>
      </c>
      <c r="D271" s="22">
        <v>2616201</v>
      </c>
    </row>
    <row r="272" spans="1:4" x14ac:dyDescent="0.3">
      <c r="A272" s="14" t="s">
        <v>74</v>
      </c>
      <c r="B272" s="18">
        <f>B270+B271</f>
        <v>1749965.81</v>
      </c>
      <c r="C272" s="18">
        <f>C270+C271</f>
        <v>2468969.1500000004</v>
      </c>
      <c r="D272" s="18">
        <f>D270+D271</f>
        <v>2293588.6</v>
      </c>
    </row>
    <row r="275" spans="1:4" x14ac:dyDescent="0.3">
      <c r="A275" s="13" t="s">
        <v>75</v>
      </c>
    </row>
    <row r="276" spans="1:4" x14ac:dyDescent="0.3">
      <c r="A276" s="12" t="s">
        <v>89</v>
      </c>
    </row>
    <row r="277" spans="1:4" x14ac:dyDescent="0.3">
      <c r="A277" s="12" t="s">
        <v>76</v>
      </c>
    </row>
    <row r="278" spans="1:4" x14ac:dyDescent="0.3">
      <c r="A278" s="19" t="s">
        <v>77</v>
      </c>
    </row>
    <row r="279" spans="1:4" x14ac:dyDescent="0.3">
      <c r="A279" s="12" t="s">
        <v>78</v>
      </c>
      <c r="B279" s="16">
        <v>844000</v>
      </c>
    </row>
    <row r="280" spans="1:4" x14ac:dyDescent="0.3">
      <c r="A280" s="19" t="s">
        <v>79</v>
      </c>
      <c r="B280" s="16">
        <v>0</v>
      </c>
    </row>
    <row r="281" spans="1:4" x14ac:dyDescent="0.3">
      <c r="A281" s="19" t="s">
        <v>34</v>
      </c>
      <c r="B281" s="22">
        <v>0</v>
      </c>
    </row>
    <row r="282" spans="1:4" x14ac:dyDescent="0.3">
      <c r="A282" s="17" t="s">
        <v>80</v>
      </c>
      <c r="B282" s="16">
        <v>844000</v>
      </c>
    </row>
    <row r="286" spans="1:4" x14ac:dyDescent="0.3">
      <c r="D286" s="16"/>
    </row>
    <row r="287" spans="1:4" x14ac:dyDescent="0.3">
      <c r="D287" s="16"/>
    </row>
    <row r="288" spans="1:4" x14ac:dyDescent="0.3">
      <c r="D288" s="16"/>
    </row>
  </sheetData>
  <pageMargins left="0.7" right="0.7" top="0.25" bottom="0.25" header="0.3" footer="0.3"/>
  <pageSetup orientation="portrait" r:id="rId1"/>
  <rowBreaks count="1" manualBreakCount="1">
    <brk id="7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General </vt:lpstr>
      <vt:lpstr>Spec Rev &amp; Enterprise Funds</vt:lpstr>
      <vt:lpstr>'General '!Print_Area</vt:lpstr>
      <vt:lpstr>'Spec Rev &amp; Enterprise Funds'!Print_Area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cnash</dc:creator>
  <cp:lastModifiedBy>Jennifer Basham</cp:lastModifiedBy>
  <cp:lastPrinted>2023-08-14T17:43:51Z</cp:lastPrinted>
  <dcterms:created xsi:type="dcterms:W3CDTF">2020-01-21T17:05:01Z</dcterms:created>
  <dcterms:modified xsi:type="dcterms:W3CDTF">2025-01-30T16:32:42Z</dcterms:modified>
</cp:coreProperties>
</file>